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keck\Chasse Building Team\TEAM - Preconstruction - Documents\180156 Queen Creek Elementary No 7\Budgets\SFB Schedule of Values\"/>
    </mc:Choice>
  </mc:AlternateContent>
  <xr:revisionPtr revIDLastSave="0" documentId="8_{18E5251E-B84C-495A-B635-CBEDF143272C}" xr6:coauthVersionLast="36" xr6:coauthVersionMax="36" xr10:uidLastSave="{00000000-0000-0000-0000-000000000000}"/>
  <bookViews>
    <workbookView xWindow="0" yWindow="0" windowWidth="22500" windowHeight="10785" xr2:uid="{00000000-000D-0000-FFFF-FFFF00000000}"/>
  </bookViews>
  <sheets>
    <sheet name="SFB" sheetId="1" r:id="rId1"/>
  </sheets>
  <externalReferences>
    <externalReference r:id="rId2"/>
  </externalReferences>
  <definedNames>
    <definedName name="_xlnm.Print_Area" localSheetId="0">SFB!$A$2:$K$225</definedName>
    <definedName name="_xlnm.Print_Titles" localSheetId="0">SFB!$18:$21</definedName>
    <definedName name="projname">[1]ProjDataSheet!$D$4</definedName>
    <definedName name="rnd">[1]ProjDataSheet!$D$18</definedName>
    <definedName name="Z_2C9B56F5_DC45_4E94_87D5_DFB6269D97C8_.wvu.Cols" localSheetId="0" hidden="1">SFB!#REF!,SFB!$M:$M,SFB!$P:$P,SFB!$S:$S,SFB!$V:$V,SFB!$Y:$Y</definedName>
    <definedName name="Z_2C9B56F5_DC45_4E94_87D5_DFB6269D97C8_.wvu.PrintArea" localSheetId="0" hidden="1">SFB!$A$1:$K$224</definedName>
    <definedName name="Z_2C9B56F5_DC45_4E94_87D5_DFB6269D97C8_.wvu.PrintTitles" localSheetId="0" hidden="1">SFB!$1:$8</definedName>
  </definedNames>
  <calcPr calcId="1790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3" i="1" l="1"/>
  <c r="G222" i="1"/>
  <c r="G221" i="1"/>
  <c r="G220" i="1"/>
  <c r="G219" i="1"/>
  <c r="H223" i="1"/>
  <c r="H222" i="1"/>
  <c r="H221" i="1"/>
  <c r="H220" i="1"/>
  <c r="H219" i="1"/>
  <c r="H211" i="1"/>
  <c r="H208" i="1"/>
  <c r="G194" i="1"/>
  <c r="G193" i="1"/>
  <c r="H194" i="1"/>
  <c r="H193" i="1"/>
  <c r="G176" i="1"/>
  <c r="H176" i="1"/>
  <c r="H150" i="1"/>
  <c r="G79" i="1"/>
  <c r="H79" i="1"/>
  <c r="G49" i="1"/>
  <c r="H49" i="1"/>
  <c r="G28" i="1"/>
  <c r="H28" i="1"/>
  <c r="G24" i="1"/>
  <c r="H24" i="1"/>
  <c r="O24" i="1" s="1"/>
  <c r="E216" i="1" l="1"/>
  <c r="E215" i="1"/>
  <c r="E214" i="1"/>
  <c r="E213" i="1"/>
  <c r="E212" i="1"/>
  <c r="E211" i="1"/>
  <c r="E208" i="1"/>
  <c r="E207" i="1"/>
  <c r="E206" i="1"/>
  <c r="E205" i="1"/>
  <c r="E204" i="1"/>
  <c r="E203" i="1"/>
  <c r="E202" i="1"/>
  <c r="E201" i="1"/>
  <c r="E200" i="1"/>
  <c r="E199" i="1"/>
  <c r="E198" i="1"/>
  <c r="E195" i="1"/>
  <c r="E194" i="1"/>
  <c r="E193" i="1"/>
  <c r="E190" i="1"/>
  <c r="E189" i="1"/>
  <c r="E188" i="1"/>
  <c r="E185" i="1"/>
  <c r="E184" i="1"/>
  <c r="E183" i="1"/>
  <c r="E182" i="1"/>
  <c r="E179" i="1"/>
  <c r="E178" i="1"/>
  <c r="E177" i="1"/>
  <c r="E176" i="1"/>
  <c r="E173" i="1"/>
  <c r="E170" i="1"/>
  <c r="E169" i="1"/>
  <c r="E168" i="1"/>
  <c r="E167" i="1"/>
  <c r="E166" i="1"/>
  <c r="E165" i="1"/>
  <c r="E162" i="1"/>
  <c r="E161" i="1"/>
  <c r="E160" i="1"/>
  <c r="E159" i="1"/>
  <c r="E158" i="1"/>
  <c r="E157" i="1"/>
  <c r="E154" i="1"/>
  <c r="E151" i="1"/>
  <c r="E150" i="1"/>
  <c r="E149" i="1"/>
  <c r="E146" i="1"/>
  <c r="E145" i="1"/>
  <c r="E144" i="1"/>
  <c r="E143" i="1"/>
  <c r="E140" i="1"/>
  <c r="E139" i="1"/>
  <c r="E138" i="1"/>
  <c r="E137" i="1"/>
  <c r="E136" i="1"/>
  <c r="E135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8" i="1"/>
  <c r="E87" i="1"/>
  <c r="E86" i="1"/>
  <c r="E85" i="1"/>
  <c r="E84" i="1"/>
  <c r="E83" i="1"/>
  <c r="E82" i="1"/>
  <c r="E81" i="1"/>
  <c r="E80" i="1"/>
  <c r="E79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0" i="1"/>
  <c r="E59" i="1"/>
  <c r="E58" i="1"/>
  <c r="E57" i="1"/>
  <c r="E56" i="1"/>
  <c r="E53" i="1"/>
  <c r="E52" i="1"/>
  <c r="E51" i="1"/>
  <c r="E50" i="1"/>
  <c r="E49" i="1"/>
  <c r="E46" i="1"/>
  <c r="E45" i="1"/>
  <c r="E44" i="1"/>
  <c r="E43" i="1"/>
  <c r="E42" i="1"/>
  <c r="E41" i="1"/>
  <c r="E38" i="1"/>
  <c r="E37" i="1"/>
  <c r="E36" i="1"/>
  <c r="E35" i="1"/>
  <c r="E34" i="1"/>
  <c r="E33" i="1"/>
  <c r="E30" i="1"/>
  <c r="E29" i="1"/>
  <c r="E28" i="1"/>
  <c r="E25" i="1"/>
  <c r="E24" i="1"/>
  <c r="E23" i="1"/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H224" i="1" s="1"/>
  <c r="H18" i="1" s="1"/>
  <c r="I218" i="1"/>
  <c r="I224" i="1" s="1"/>
  <c r="I18" i="1" s="1"/>
  <c r="J218" i="1"/>
  <c r="G218" i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19" i="1" l="1"/>
  <c r="B220" i="1"/>
  <c r="B221" i="1"/>
  <c r="B223" i="1"/>
  <c r="B222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<sst xmlns="http://schemas.openxmlformats.org/spreadsheetml/2006/main" count="434" uniqueCount="421">
  <si>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</si>
  <si>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</si>
  <si>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</si>
  <si>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</si>
  <si>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</si>
  <si>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</si>
  <si>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</si>
  <si>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</si>
  <si>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</si>
  <si>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</si>
  <si>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</si>
  <si>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</si>
  <si>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</si>
  <si>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</si>
  <si>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</si>
  <si>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</si>
  <si>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</si>
  <si>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</si>
  <si>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</si>
  <si>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</si>
  <si>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</si>
  <si>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</si>
  <si>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</si>
  <si>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</si>
  <si>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</si>
  <si>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</si>
  <si>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</si>
  <si>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</si>
  <si>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</si>
  <si>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</si>
  <si>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</si>
  <si>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</si>
  <si>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</si>
  <si>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</si>
  <si>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</si>
  <si>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</si>
  <si>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</si>
  <si>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</si>
  <si>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</si>
  <si>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</si>
  <si>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</si>
  <si>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</si>
  <si>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</si>
  <si>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</si>
  <si>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</si>
  <si>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</si>
  <si>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</si>
  <si>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</si>
  <si>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</si>
  <si>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</si>
  <si>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</si>
  <si>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</si>
  <si>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</si>
  <si>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</si>
  <si>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</si>
  <si>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</si>
  <si>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</si>
  <si>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</si>
  <si>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</si>
  <si>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</si>
  <si>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</si>
  <si>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</si>
  <si>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</si>
  <si>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</si>
  <si>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</si>
  <si>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</si>
  <si>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</si>
  <si>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</si>
  <si>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</si>
  <si>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</si>
  <si>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</si>
  <si>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</si>
  <si>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</si>
  <si>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</si>
  <si>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</si>
  <si>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</si>
  <si>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</si>
  <si>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</si>
  <si>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</si>
  <si>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</si>
  <si>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</si>
  <si>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</si>
  <si>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</si>
  <si>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</si>
  <si>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</si>
  <si>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</si>
  <si>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</si>
  <si>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</si>
  <si>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</si>
  <si>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</si>
  <si>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</si>
  <si>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</si>
  <si>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</si>
  <si>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</si>
  <si>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</si>
  <si>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</si>
  <si>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</si>
  <si>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</si>
  <si>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</si>
  <si>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</si>
  <si>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</si>
  <si>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</si>
  <si>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</si>
  <si>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</si>
  <si>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</si>
  <si>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</si>
  <si>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</si>
  <si>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</si>
  <si>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</si>
  <si>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</si>
  <si>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</si>
  <si>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</si>
  <si>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</si>
  <si>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</si>
  <si>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</si>
  <si>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</si>
  <si>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</si>
  <si>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</si>
  <si>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</si>
  <si>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</si>
  <si>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</si>
  <si>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</si>
  <si>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</si>
  <si>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</si>
  <si>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</si>
  <si>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</si>
  <si>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</si>
  <si>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</si>
  <si>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</si>
  <si>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</si>
  <si>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</si>
  <si>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</si>
  <si>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</si>
  <si>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</si>
  <si>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</si>
  <si>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</si>
  <si>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</si>
  <si>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</si>
  <si>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</si>
  <si>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</si>
  <si>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</si>
  <si>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</si>
  <si>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</si>
  <si>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</si>
  <si>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</si>
  <si>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</si>
  <si>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</si>
  <si>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</si>
  <si>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</si>
  <si>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</si>
  <si>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</si>
  <si>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</si>
  <si>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</si>
  <si>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</si>
  <si>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</si>
  <si>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</si>
  <si>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</si>
  <si>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</si>
  <si>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</si>
  <si>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</si>
  <si>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</si>
  <si>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</si>
  <si>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</si>
  <si>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</si>
  <si>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</si>
  <si>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</si>
  <si>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</si>
  <si>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</si>
  <si>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</si>
  <si>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</si>
  <si>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</si>
  <si>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</si>
  <si>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</si>
  <si>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</si>
  <si>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</si>
  <si>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</si>
  <si>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</si>
  <si>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</si>
  <si>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</si>
  <si>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</si>
  <si>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</si>
  <si>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</si>
  <si>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</si>
  <si>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</si>
  <si>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</si>
  <si>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</si>
  <si>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</si>
  <si>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</si>
  <si>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</si>
  <si>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</si>
  <si>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</si>
  <si>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</si>
  <si>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</si>
  <si>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</si>
  <si>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</si>
  <si>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</si>
  <si>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</si>
  <si>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</si>
  <si>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</si>
  <si>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</si>
  <si>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</si>
  <si>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</si>
  <si>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</si>
  <si>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</si>
  <si>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</si>
  <si>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</si>
  <si>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</si>
  <si>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</si>
  <si>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</si>
  <si>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</si>
  <si>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</si>
  <si>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</si>
  <si>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</si>
  <si>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</si>
  <si>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</si>
  <si>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</si>
  <si>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</si>
  <si>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</si>
  <si>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</si>
  <si>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</si>
  <si>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</si>
  <si>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</si>
  <si>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</si>
  <si>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</si>
  <si>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</si>
  <si>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</si>
  <si>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</si>
  <si>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</si>
  <si>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</si>
  <si>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</si>
  <si>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</si>
  <si>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</si>
  <si>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</si>
  <si>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</si>
  <si>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</si>
  <si>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</si>
  <si>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</si>
  <si>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</si>
  <si>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</si>
  <si>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</si>
  <si>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</si>
  <si>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</si>
  <si>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</si>
  <si>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</si>
  <si>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</si>
  <si>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</si>
  <si>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</si>
  <si>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</si>
  <si>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</si>
  <si>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</si>
  <si>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</si>
  <si>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</si>
  <si>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</si>
  <si>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</si>
  <si>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</si>
  <si>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</si>
  <si>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</si>
  <si>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</si>
  <si>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</si>
  <si>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</si>
  <si>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</si>
  <si>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</si>
  <si>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</si>
  <si>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</si>
  <si>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</si>
  <si>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</si>
  <si>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</si>
  <si>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</si>
  <si>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</si>
  <si>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</si>
  <si>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</si>
  <si>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</si>
  <si>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</si>
  <si>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</si>
  <si>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</si>
  <si>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</si>
  <si>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</si>
  <si>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</si>
  <si>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</si>
  <si>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</si>
  <si>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</si>
  <si>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</si>
  <si>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</si>
  <si>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</si>
  <si>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</si>
  <si>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</si>
  <si>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</si>
  <si>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</si>
  <si>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</si>
  <si>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</si>
  <si>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</si>
  <si>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</si>
  <si>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</si>
  <si>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</si>
  <si>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</si>
  <si>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</si>
  <si>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</si>
  <si>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</si>
  <si>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</si>
  <si>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</si>
  <si>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</si>
  <si>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</si>
  <si>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</si>
  <si>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</si>
  <si>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</si>
  <si>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</si>
  <si>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</si>
  <si>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</si>
  <si>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</si>
  <si>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</si>
  <si>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</si>
  <si>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</si>
  <si>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</si>
  <si>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</si>
  <si>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</si>
  <si>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</si>
  <si>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</si>
  <si>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</si>
  <si>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</si>
  <si>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</si>
  <si>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</si>
  <si>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</si>
  <si>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</si>
  <si>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</si>
  <si>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</si>
  <si>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</si>
  <si>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</si>
  <si>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</si>
  <si>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</si>
  <si>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</si>
  <si>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</si>
  <si>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</si>
  <si>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</si>
  <si>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</si>
  <si>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</si>
  <si>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</si>
  <si>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</si>
  <si>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</si>
  <si>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</si>
  <si>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</si>
  <si>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</si>
  <si>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</si>
  <si>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</si>
  <si>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</si>
  <si>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</si>
  <si>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</si>
  <si>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</si>
  <si>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</si>
  <si>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</si>
  <si>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</si>
  <si>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</si>
  <si>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</si>
  <si>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</si>
  <si>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</si>
  <si>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</si>
  <si>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</si>
  <si>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</si>
  <si>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</si>
  <si>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</si>
  <si>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</si>
  <si>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</si>
  <si>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</si>
  <si>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</si>
  <si>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</si>
  <si>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</si>
  <si>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</si>
  <si>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</si>
  <si>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</si>
  <si>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</si>
  <si>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</si>
  <si>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</si>
  <si>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</si>
  <si>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</si>
  <si>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</si>
  <si>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</si>
  <si>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</si>
  <si>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</si>
  <si>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</si>
  <si>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</si>
  <si>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</si>
  <si>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</si>
  <si>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</si>
  <si>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</si>
  <si>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</si>
  <si>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</si>
  <si>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</si>
  <si>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</si>
  <si>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</si>
  <si>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</si>
  <si>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</si>
  <si>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</si>
  <si>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</si>
  <si>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</si>
  <si>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</si>
  <si>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</si>
  <si>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</si>
  <si>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</si>
  <si>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</si>
  <si>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</si>
  <si>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</si>
  <si>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</si>
  <si>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</si>
  <si>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</si>
  <si>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</si>
  <si>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</si>
  <si>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</si>
  <si>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</si>
  <si>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</si>
  <si>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</si>
  <si>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Chasse Building Team</t>
  </si>
  <si>
    <t>Maricopa County</t>
  </si>
  <si>
    <t>QUEEN CREEK UNIFIED SCHOOL DISTRICT NO. 95</t>
  </si>
  <si>
    <t>#070514000-9999-005N</t>
  </si>
  <si>
    <t>1-5</t>
  </si>
  <si>
    <t>DLR Group</t>
  </si>
  <si>
    <t>900</t>
  </si>
  <si>
    <t>Chris Yncera</t>
  </si>
  <si>
    <t>GC's and GR's</t>
  </si>
  <si>
    <t>Early procurement HM</t>
  </si>
  <si>
    <t xml:space="preserve">Early procurement </t>
  </si>
  <si>
    <t>City of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</si>
</sst>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8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4" xfId="0" applyBorder="1"/>
    <xf numFmtId="0" fontId="0" fillId="0" borderId="16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3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3" xfId="0" applyFont="1" applyBorder="1" applyAlignment="1" applyProtection="1">
      <alignment horizontal="right"/>
    </xf>
    <xf numFmtId="0" fontId="6" fillId="0" borderId="24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right"/>
    </xf>
    <xf numFmtId="3" fontId="15" fillId="4" borderId="25" xfId="0" applyNumberFormat="1" applyFont="1" applyFill="1" applyBorder="1" applyAlignment="1" applyProtection="1">
      <alignment horizontal="right" vertical="center"/>
    </xf>
    <xf numFmtId="165" fontId="15" fillId="4" borderId="25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5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2" xfId="0" applyFont="1" applyFill="1" applyBorder="1" applyAlignment="1" applyProtection="1">
      <alignment horizontal="right"/>
    </xf>
    <xf numFmtId="165" fontId="7" fillId="5" borderId="26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0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34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1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1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1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35" xfId="0" applyFont="1" applyBorder="1" applyAlignment="1" applyProtection="1">
      <alignment vertical="top" wrapText="1"/>
    </xf>
    <xf numFmtId="7" fontId="8" fillId="0" borderId="35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29" xfId="2" applyNumberFormat="1" applyFont="1" applyFill="1" applyBorder="1" applyProtection="1">
      <protection locked="0"/>
    </xf>
    <xf numFmtId="4" fontId="6" fillId="7" borderId="29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35" xfId="1" applyNumberFormat="1" applyFont="1" applyFill="1" applyBorder="1" applyAlignment="1" applyProtection="1">
      <alignment horizontal="right"/>
    </xf>
    <xf numFmtId="165" fontId="8" fillId="8" borderId="35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36" xfId="2" applyNumberFormat="1" applyFont="1" applyFill="1" applyBorder="1" applyAlignment="1" applyProtection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38" xfId="0" applyNumberFormat="1" applyFont="1" applyFill="1" applyBorder="1" applyAlignment="1" applyProtection="1">
      <alignment horizontal="center" vertical="top" wrapText="1"/>
    </xf>
    <xf numFmtId="165" fontId="8" fillId="8" borderId="39" xfId="0" applyNumberFormat="1" applyFont="1" applyFill="1" applyBorder="1" applyAlignment="1" applyProtection="1">
      <alignment horizontal="center" vertical="top" wrapText="1"/>
    </xf>
    <xf numFmtId="165" fontId="16" fillId="8" borderId="39" xfId="0" applyNumberFormat="1" applyFont="1" applyFill="1" applyBorder="1" applyAlignment="1" applyProtection="1">
      <alignment horizontal="center" vertical="top" wrapText="1"/>
    </xf>
    <xf numFmtId="165" fontId="8" fillId="8" borderId="38" xfId="0" applyNumberFormat="1" applyFont="1" applyFill="1" applyBorder="1" applyAlignment="1" applyProtection="1">
      <alignment horizontal="right" vertical="top" wrapText="1"/>
    </xf>
    <xf numFmtId="165" fontId="8" fillId="8" borderId="38" xfId="2" applyNumberFormat="1" applyFont="1" applyFill="1" applyBorder="1" applyAlignment="1" applyProtection="1">
      <alignment horizontal="right" vertical="top" wrapText="1"/>
    </xf>
    <xf numFmtId="165" fontId="8" fillId="8" borderId="39" xfId="2" applyNumberFormat="1" applyFont="1" applyFill="1" applyBorder="1" applyAlignment="1" applyProtection="1">
      <alignment horizontal="center" vertical="top" wrapText="1"/>
    </xf>
    <xf numFmtId="4" fontId="8" fillId="8" borderId="36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38" xfId="2" applyNumberFormat="1" applyFont="1" applyFill="1" applyBorder="1" applyAlignment="1" applyProtection="1">
      <alignment horizontal="left" vertical="top" wrapText="1"/>
    </xf>
    <xf numFmtId="3" fontId="8" fillId="8" borderId="39" xfId="2" applyNumberFormat="1" applyFont="1" applyFill="1" applyBorder="1" applyAlignment="1" applyProtection="1">
      <alignment horizontal="right" vertical="top" wrapText="1"/>
    </xf>
    <xf numFmtId="165" fontId="6" fillId="0" borderId="23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0" xfId="3" applyNumberFormat="1" applyFont="1" applyFill="1" applyBorder="1" applyAlignment="1" applyProtection="1">
      <alignment horizontal="left" wrapText="1"/>
    </xf>
    <xf numFmtId="49" fontId="0" fillId="8" borderId="12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4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2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0" xfId="0" applyFont="1" applyBorder="1" applyAlignment="1" applyProtection="1">
      <alignment vertical="top" wrapText="1"/>
    </xf>
    <xf numFmtId="0" fontId="8" fillId="0" borderId="31" xfId="0" applyFont="1" applyFill="1" applyBorder="1" applyAlignment="1" applyProtection="1">
      <alignment vertical="top" wrapText="1"/>
    </xf>
    <xf numFmtId="0" fontId="6" fillId="0" borderId="16" xfId="0" applyFont="1" applyBorder="1" applyAlignment="1" applyProtection="1">
      <alignment horizontal="left" indent="1"/>
    </xf>
    <xf numFmtId="165" fontId="7" fillId="5" borderId="28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39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39" xfId="0" applyNumberFormat="1" applyFont="1" applyFill="1" applyBorder="1" applyAlignment="1" applyProtection="1">
      <alignment horizontal="center" vertical="top" wrapText="1"/>
    </xf>
    <xf numFmtId="165" fontId="22" fillId="8" borderId="39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0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43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47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6" xfId="0" applyNumberFormat="1" applyFont="1" applyFill="1" applyBorder="1" applyProtection="1"/>
    <xf numFmtId="165" fontId="7" fillId="5" borderId="46" xfId="1" applyNumberFormat="1" applyFont="1" applyFill="1" applyBorder="1" applyAlignment="1" applyProtection="1">
      <alignment horizontal="right"/>
    </xf>
    <xf numFmtId="0" fontId="8" fillId="0" borderId="3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5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35" xfId="1" applyNumberFormat="1" applyFont="1" applyFill="1" applyBorder="1" applyAlignment="1" applyProtection="1">
      <alignment horizontal="right"/>
    </xf>
    <xf numFmtId="165" fontId="14" fillId="4" borderId="31" xfId="0" applyNumberFormat="1" applyFont="1" applyFill="1" applyBorder="1" applyAlignment="1" applyProtection="1">
      <alignment horizontal="right" vertical="center"/>
    </xf>
    <xf numFmtId="10" fontId="7" fillId="5" borderId="34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0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53" xfId="0" quotePrefix="1" applyFont="1" applyBorder="1" applyAlignment="1" applyProtection="1">
      <alignment horizontal="center"/>
    </xf>
    <xf numFmtId="0" fontId="1" fillId="0" borderId="55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61" xfId="0" quotePrefix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3" xfId="0" quotePrefix="1" applyFont="1" applyBorder="1" applyAlignment="1" applyProtection="1">
      <alignment horizontal="center"/>
    </xf>
    <xf numFmtId="0" fontId="0" fillId="0" borderId="30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55" xfId="0" quotePrefix="1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1" fillId="0" borderId="61" xfId="0" quotePrefix="1" applyFont="1" applyBorder="1" applyAlignment="1">
      <alignment horizontal="center"/>
    </xf>
    <xf numFmtId="0" fontId="1" fillId="0" borderId="63" xfId="0" applyFont="1" applyBorder="1" applyAlignment="1" applyProtection="1">
      <alignment horizontal="center"/>
    </xf>
    <xf numFmtId="0" fontId="1" fillId="0" borderId="55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72" xfId="0" applyFont="1" applyBorder="1" applyAlignment="1" applyProtection="1">
      <alignment horizontal="center"/>
    </xf>
    <xf numFmtId="165" fontId="7" fillId="5" borderId="73" xfId="1" applyNumberFormat="1" applyFont="1" applyFill="1" applyBorder="1" applyAlignment="1" applyProtection="1">
      <alignment horizontal="right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77" xfId="0" applyFont="1" applyBorder="1" applyAlignment="1" applyProtection="1">
      <alignment horizontal="center"/>
    </xf>
    <xf numFmtId="165" fontId="7" fillId="5" borderId="78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68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77" xfId="0" quotePrefix="1" applyFont="1" applyBorder="1" applyAlignment="1" applyProtection="1">
      <alignment horizontal="center"/>
    </xf>
    <xf numFmtId="4" fontId="7" fillId="11" borderId="45" xfId="2" applyNumberFormat="1" applyFont="1" applyFill="1" applyBorder="1" applyProtection="1">
      <protection locked="0"/>
    </xf>
    <xf numFmtId="0" fontId="7" fillId="11" borderId="45" xfId="1" applyNumberFormat="1" applyFont="1" applyFill="1" applyBorder="1" applyAlignment="1" applyProtection="1">
      <alignment horizontal="right"/>
    </xf>
    <xf numFmtId="165" fontId="6" fillId="11" borderId="45" xfId="2" applyNumberFormat="1" applyFont="1" applyFill="1" applyBorder="1" applyAlignment="1" applyProtection="1">
      <alignment horizontal="right"/>
      <protection locked="0"/>
    </xf>
    <xf numFmtId="165" fontId="6" fillId="11" borderId="45" xfId="0" applyNumberFormat="1" applyFont="1" applyFill="1" applyBorder="1" applyProtection="1">
      <protection locked="0"/>
    </xf>
    <xf numFmtId="165" fontId="6" fillId="11" borderId="52" xfId="0" applyNumberFormat="1" applyFont="1" applyFill="1" applyBorder="1" applyProtection="1">
      <protection locked="0"/>
    </xf>
    <xf numFmtId="4" fontId="7" fillId="11" borderId="20" xfId="2" applyNumberFormat="1" applyFont="1" applyFill="1" applyBorder="1" applyProtection="1">
      <protection locked="0"/>
    </xf>
    <xf numFmtId="0" fontId="7" fillId="11" borderId="20" xfId="1" applyNumberFormat="1" applyFont="1" applyFill="1" applyBorder="1" applyAlignment="1" applyProtection="1">
      <alignment horizontal="right"/>
    </xf>
    <xf numFmtId="165" fontId="6" fillId="10" borderId="20" xfId="2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Protection="1">
      <protection locked="0"/>
    </xf>
    <xf numFmtId="165" fontId="6" fillId="11" borderId="58" xfId="0" applyNumberFormat="1" applyFont="1" applyFill="1" applyBorder="1" applyProtection="1">
      <protection locked="0"/>
    </xf>
    <xf numFmtId="4" fontId="7" fillId="11" borderId="36" xfId="2" applyNumberFormat="1" applyFont="1" applyFill="1" applyBorder="1" applyProtection="1">
      <protection locked="0"/>
    </xf>
    <xf numFmtId="4" fontId="7" fillId="11" borderId="20" xfId="1" applyNumberFormat="1" applyFont="1" applyFill="1" applyBorder="1" applyAlignment="1" applyProtection="1">
      <alignment horizontal="right"/>
    </xf>
    <xf numFmtId="165" fontId="7" fillId="11" borderId="20" xfId="2" applyNumberFormat="1" applyFont="1" applyFill="1" applyBorder="1" applyAlignment="1" applyProtection="1">
      <alignment horizontal="right"/>
      <protection locked="0"/>
    </xf>
    <xf numFmtId="4" fontId="6" fillId="10" borderId="33" xfId="2" applyNumberFormat="1" applyFont="1" applyFill="1" applyBorder="1" applyProtection="1">
      <protection locked="0"/>
    </xf>
    <xf numFmtId="0" fontId="8" fillId="10" borderId="50" xfId="0" applyFont="1" applyFill="1" applyBorder="1" applyAlignment="1" applyProtection="1">
      <alignment horizontal="center"/>
    </xf>
    <xf numFmtId="0" fontId="8" fillId="10" borderId="45" xfId="0" applyFont="1" applyFill="1" applyBorder="1" applyProtection="1"/>
    <xf numFmtId="7" fontId="7" fillId="10" borderId="51" xfId="0" applyNumberFormat="1" applyFont="1" applyFill="1" applyBorder="1" applyProtection="1"/>
    <xf numFmtId="0" fontId="8" fillId="10" borderId="57" xfId="0" applyFont="1" applyFill="1" applyBorder="1" applyAlignment="1" applyProtection="1">
      <alignment horizontal="center"/>
    </xf>
    <xf numFmtId="0" fontId="2" fillId="10" borderId="20" xfId="0" applyFont="1" applyFill="1" applyBorder="1" applyProtection="1"/>
    <xf numFmtId="0" fontId="8" fillId="10" borderId="60" xfId="0" applyFont="1" applyFill="1" applyBorder="1" applyAlignment="1" applyProtection="1">
      <alignment horizontal="center"/>
    </xf>
    <xf numFmtId="0" fontId="2" fillId="10" borderId="36" xfId="0" applyFont="1" applyFill="1" applyBorder="1" applyProtection="1"/>
    <xf numFmtId="0" fontId="8" fillId="10" borderId="66" xfId="0" applyFont="1" applyFill="1" applyBorder="1" applyAlignment="1" applyProtection="1">
      <alignment horizontal="center"/>
    </xf>
    <xf numFmtId="0" fontId="8" fillId="10" borderId="37" xfId="0" applyFont="1" applyFill="1" applyBorder="1" applyProtection="1"/>
    <xf numFmtId="7" fontId="7" fillId="10" borderId="18" xfId="0" applyNumberFormat="1" applyFont="1" applyFill="1" applyBorder="1" applyProtection="1"/>
    <xf numFmtId="0" fontId="16" fillId="10" borderId="37" xfId="0" applyFont="1" applyFill="1" applyBorder="1" applyProtection="1"/>
    <xf numFmtId="7" fontId="7" fillId="10" borderId="17" xfId="0" applyNumberFormat="1" applyFont="1" applyFill="1" applyBorder="1" applyProtection="1"/>
    <xf numFmtId="4" fontId="7" fillId="11" borderId="44" xfId="2" applyNumberFormat="1" applyFont="1" applyFill="1" applyBorder="1" applyProtection="1">
      <protection locked="0"/>
    </xf>
    <xf numFmtId="0" fontId="8" fillId="10" borderId="13" xfId="0" applyFont="1" applyFill="1" applyBorder="1" applyProtection="1"/>
    <xf numFmtId="4" fontId="7" fillId="11" borderId="33" xfId="2" applyNumberFormat="1" applyFont="1" applyFill="1" applyBorder="1" applyProtection="1">
      <protection locked="0"/>
    </xf>
    <xf numFmtId="0" fontId="2" fillId="10" borderId="37" xfId="0" applyFont="1" applyFill="1" applyBorder="1" applyProtection="1"/>
    <xf numFmtId="0" fontId="2" fillId="10" borderId="75" xfId="0" applyFont="1" applyFill="1" applyBorder="1" applyAlignment="1" applyProtection="1">
      <alignment horizontal="center"/>
    </xf>
    <xf numFmtId="0" fontId="2" fillId="10" borderId="13" xfId="0" applyFont="1" applyFill="1" applyBorder="1" applyProtection="1"/>
    <xf numFmtId="165" fontId="7" fillId="11" borderId="20" xfId="1" applyNumberFormat="1" applyFont="1" applyFill="1" applyBorder="1" applyAlignment="1" applyProtection="1">
      <alignment horizontal="right"/>
    </xf>
    <xf numFmtId="0" fontId="2" fillId="10" borderId="66" xfId="0" applyFont="1" applyFill="1" applyBorder="1" applyAlignment="1" applyProtection="1">
      <alignment horizontal="center"/>
    </xf>
    <xf numFmtId="4" fontId="7" fillId="11" borderId="76" xfId="2" applyNumberFormat="1" applyFont="1" applyFill="1" applyBorder="1" applyProtection="1">
      <protection locked="0"/>
    </xf>
    <xf numFmtId="4" fontId="7" fillId="11" borderId="48" xfId="1" applyNumberFormat="1" applyFont="1" applyFill="1" applyBorder="1" applyAlignment="1" applyProtection="1">
      <alignment horizontal="right"/>
    </xf>
    <xf numFmtId="4" fontId="7" fillId="11" borderId="49" xfId="2" applyNumberFormat="1" applyFont="1" applyFill="1" applyBorder="1" applyProtection="1">
      <protection locked="0"/>
    </xf>
    <xf numFmtId="165" fontId="8" fillId="8" borderId="30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54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56" xfId="0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59" xfId="0" applyNumberFormat="1" applyFont="1" applyFill="1" applyBorder="1" applyProtection="1">
      <protection locked="0"/>
    </xf>
    <xf numFmtId="4" fontId="7" fillId="12" borderId="27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4" xfId="2" applyNumberFormat="1" applyFont="1" applyFill="1" applyBorder="1" applyAlignment="1" applyProtection="1">
      <alignment horizontal="right"/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62" xfId="0" applyNumberFormat="1" applyFont="1" applyFill="1" applyBorder="1" applyProtection="1">
      <protection locked="0"/>
    </xf>
    <xf numFmtId="165" fontId="6" fillId="13" borderId="14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64" xfId="0" applyNumberFormat="1" applyFont="1" applyFill="1" applyBorder="1" applyProtection="1"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19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68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69" xfId="0" applyNumberFormat="1" applyFont="1" applyFill="1" applyBorder="1" applyProtection="1">
      <protection locked="0"/>
    </xf>
    <xf numFmtId="165" fontId="4" fillId="13" borderId="16" xfId="2" applyNumberFormat="1" applyFont="1" applyFill="1" applyBorder="1" applyAlignment="1" applyProtection="1">
      <alignment horizontal="right"/>
      <protection locked="0"/>
    </xf>
    <xf numFmtId="165" fontId="7" fillId="12" borderId="16" xfId="1" applyNumberFormat="1" applyFont="1" applyFill="1" applyBorder="1" applyAlignment="1" applyProtection="1">
      <alignment horizontal="right"/>
      <protection locked="0"/>
    </xf>
    <xf numFmtId="165" fontId="7" fillId="12" borderId="69" xfId="1" applyNumberFormat="1" applyFont="1" applyFill="1" applyBorder="1" applyAlignment="1" applyProtection="1">
      <alignment horizontal="right"/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70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4" xfId="0" applyNumberFormat="1" applyFont="1" applyFill="1" applyBorder="1" applyProtection="1">
      <protection locked="0"/>
    </xf>
    <xf numFmtId="165" fontId="6" fillId="12" borderId="71" xfId="0" applyNumberFormat="1" applyFont="1" applyFill="1" applyBorder="1" applyProtection="1">
      <protection locked="0"/>
    </xf>
    <xf numFmtId="165" fontId="6" fillId="12" borderId="15" xfId="0" applyNumberFormat="1" applyFont="1" applyFill="1" applyBorder="1" applyProtection="1">
      <protection locked="0"/>
    </xf>
    <xf numFmtId="165" fontId="6" fillId="12" borderId="74" xfId="0" applyNumberFormat="1" applyFont="1" applyFill="1" applyBorder="1" applyProtection="1">
      <protection locked="0"/>
    </xf>
    <xf numFmtId="165" fontId="4" fillId="13" borderId="16" xfId="0" applyNumberFormat="1" applyFont="1" applyFill="1" applyBorder="1" applyAlignment="1" applyProtection="1">
      <alignment horizontal="right" wrapText="1"/>
      <protection locked="0"/>
    </xf>
    <xf numFmtId="165" fontId="4" fillId="13" borderId="69" xfId="0" applyNumberFormat="1" applyFont="1" applyFill="1" applyBorder="1" applyAlignment="1" applyProtection="1">
      <alignment horizontal="right" wrapText="1"/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78" xfId="0" applyNumberFormat="1" applyFont="1" applyFill="1" applyBorder="1" applyProtection="1">
      <protection locked="0"/>
    </xf>
    <xf numFmtId="165" fontId="7" fillId="12" borderId="21" xfId="0" applyNumberFormat="1" applyFont="1" applyFill="1" applyBorder="1" applyAlignment="1" applyProtection="1">
      <alignment horizontal="right"/>
      <protection locked="0"/>
    </xf>
    <xf numFmtId="165" fontId="7" fillId="13" borderId="21" xfId="0" applyNumberFormat="1" applyFont="1" applyFill="1" applyBorder="1" applyAlignment="1" applyProtection="1">
      <alignment horizontal="right"/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4" xfId="0" applyNumberFormat="1" applyFont="1" applyFill="1" applyBorder="1" applyAlignment="1" applyProtection="1">
      <alignment horizontal="right"/>
      <protection locked="0"/>
    </xf>
    <xf numFmtId="165" fontId="7" fillId="13" borderId="24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1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18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165" fontId="0" fillId="0" borderId="0" xfId="0" applyNumberFormat="1" applyProtection="1">
      <protection locked="0"/>
    </xf>
    <xf numFmtId="5" fontId="1" fillId="0" borderId="0" xfId="0" applyNumberFormat="1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36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44" xfId="2" applyNumberFormat="1" applyFon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 wrapText="1"/>
    </xf>
    <xf numFmtId="49" fontId="2" fillId="8" borderId="3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3" fontId="8" fillId="8" borderId="43" xfId="2" applyNumberFormat="1" applyFont="1" applyFill="1" applyBorder="1" applyAlignment="1" applyProtection="1">
      <alignment horizontal="left" vertical="top" wrapText="1"/>
      <protection locked="0"/>
    </xf>
    <xf numFmtId="0" fontId="0" fillId="0" borderId="42" xfId="0" applyBorder="1" applyAlignment="1">
      <alignment vertical="top" wrapText="1"/>
    </xf>
    <xf numFmtId="165" fontId="18" fillId="6" borderId="41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2" xfId="0" applyNumberFormat="1" applyFont="1" applyFill="1" applyBorder="1" applyAlignment="1" applyProtection="1">
      <alignment horizontal="right" vertical="center" wrapText="1"/>
    </xf>
    <xf numFmtId="0" fontId="11" fillId="0" borderId="15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0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0" xfId="0" applyFont="1" applyBorder="1" applyAlignment="1" applyProtection="1"/>
    <xf numFmtId="0" fontId="0" fillId="0" borderId="12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2" xfId="0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2" xfId="2" applyNumberFormat="1" applyFont="1" applyBorder="1" applyAlignment="1" applyProtection="1">
      <alignment horizontal="right"/>
    </xf>
    <xf numFmtId="3" fontId="1" fillId="13" borderId="34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2" fillId="8" borderId="32" xfId="2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top" wrapText="1"/>
    </xf>
    <xf numFmtId="0" fontId="8" fillId="8" borderId="30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2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EH1245"/>
  <sheetViews>
    <sheetView tabSelected="1" view="pageBreakPreview" topLeftCell="B4" zoomScale="70" zoomScaleNormal="40" zoomScaleSheetLayoutView="70" zoomScalePageLayoutView="70" workbookViewId="0">
      <pane xSplit="3" ySplit="18" topLeftCell="E205" activePane="bottomRight" state="frozen"/>
      <selection activeCell="B4" sqref="B4"/>
      <selection pane="topRight" activeCell="E4" sqref="E4"/>
      <selection pane="bottomLeft" activeCell="B22" sqref="B22"/>
      <selection pane="bottomRight" activeCell="H224" sqref="G224:H224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8" customWidth="1"/>
    <col min="5" max="5" width="16.1328125" style="26" customWidth="1"/>
    <col min="6" max="6" width="13.1328125" style="62" customWidth="1"/>
    <col min="7" max="7" width="19.265625" style="49" customWidth="1"/>
    <col min="8" max="8" width="17.1328125" style="50" customWidth="1"/>
    <col min="9" max="9" width="16.1328125" style="50" customWidth="1"/>
    <col min="10" max="10" width="16.1328125" style="51" customWidth="1"/>
    <col min="11" max="11" width="0.73046875" style="23" customWidth="1"/>
    <col min="12" max="12" width="20.3984375" style="112" customWidth="1"/>
    <col min="13" max="13" width="10.59765625" style="113" hidden="1" customWidth="1"/>
    <col min="14" max="14" width="2.1328125" style="113" customWidth="1"/>
    <col min="15" max="15" width="20.3984375" style="112" customWidth="1"/>
    <col min="16" max="16" width="10.59765625" style="113" hidden="1" customWidth="1"/>
    <col min="17" max="17" width="2.1328125" style="113" customWidth="1"/>
    <col min="18" max="18" width="20.3984375" style="112" customWidth="1"/>
    <col min="19" max="19" width="10.59765625" style="113" hidden="1" customWidth="1"/>
    <col min="20" max="20" width="2.1328125" style="113" customWidth="1"/>
    <col min="21" max="21" width="20.3984375" style="112" customWidth="1"/>
    <col min="22" max="22" width="10.59765625" style="113" hidden="1" customWidth="1"/>
    <col min="23" max="23" width="2.1328125" style="113" customWidth="1"/>
    <col min="24" max="24" width="20.3984375" style="112" customWidth="1"/>
    <col min="25" max="25" width="10.59765625" style="113" hidden="1" customWidth="1"/>
    <col min="26" max="26" width="2.1328125" style="113" customWidth="1"/>
    <col min="27" max="68" width="0.265625" style="114"/>
    <col min="69" max="138" width="0.265625" style="115"/>
  </cols>
  <sheetData>
    <row r="1" spans="1:138" ht="13.5" thickBot="1">
      <c r="A1" s="346"/>
      <c r="B1" s="346"/>
      <c r="C1" s="346"/>
      <c r="D1" s="347"/>
      <c r="E1" s="353" t="s">
        <v>0</v>
      </c>
      <c r="F1" s="354"/>
      <c r="G1" s="354"/>
      <c r="H1" s="354"/>
      <c r="I1" s="354"/>
      <c r="J1" s="354"/>
      <c r="K1" s="355"/>
    </row>
    <row r="2" spans="1:138" s="1" customFormat="1" ht="13.15">
      <c r="A2" s="348" t="s">
        <v>220</v>
      </c>
      <c r="B2" s="349"/>
      <c r="C2" s="349"/>
      <c r="D2" s="350"/>
      <c r="E2" s="359" t="s">
        <v>221</v>
      </c>
      <c r="F2" s="349"/>
      <c r="G2" s="349"/>
      <c r="H2" s="349"/>
      <c r="I2" s="349"/>
      <c r="J2" s="349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56"/>
      <c r="F3" s="357"/>
      <c r="G3" s="357"/>
      <c r="H3" s="357"/>
      <c r="I3" s="357"/>
      <c r="J3" s="357"/>
      <c r="K3" s="358"/>
      <c r="O3" s="114"/>
    </row>
    <row r="4" spans="1:138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2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32" t="s">
        <v>411</v>
      </c>
      <c r="F5" s="333"/>
      <c r="G5" s="333"/>
      <c r="H5" s="330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34" t="s">
        <v>412</v>
      </c>
      <c r="F6" s="335"/>
      <c r="G6" s="335"/>
      <c r="H6" s="331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34" t="s">
        <v>414</v>
      </c>
      <c r="F7" s="335"/>
      <c r="G7" s="335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34" t="s">
        <v>409</v>
      </c>
      <c r="F8" s="335"/>
      <c r="G8" s="335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34" t="s">
        <v>410</v>
      </c>
      <c r="F9" s="335"/>
      <c r="G9" s="335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34" t="s">
        <v>413</v>
      </c>
      <c r="F10" s="335"/>
      <c r="G10" s="335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18">
        <v>88421</v>
      </c>
      <c r="F11" s="323" t="s">
        <v>407</v>
      </c>
      <c r="G11" s="364" t="s">
        <v>205</v>
      </c>
      <c r="H11" s="365"/>
      <c r="I11" s="319"/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36">
        <v>4</v>
      </c>
      <c r="F12" s="337"/>
      <c r="G12" s="366" t="s">
        <v>211</v>
      </c>
      <c r="H12" s="366"/>
      <c r="I12" s="320">
        <v>335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34" t="s">
        <v>415</v>
      </c>
      <c r="F13" s="344"/>
      <c r="G13" s="366" t="s">
        <v>212</v>
      </c>
      <c r="H13" s="366"/>
      <c r="I13" s="360" t="s">
        <v>416</v>
      </c>
      <c r="J13" s="361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45">
        <v>15.74573</v>
      </c>
      <c r="F14" s="344"/>
      <c r="G14" s="366" t="s">
        <v>213</v>
      </c>
      <c r="H14" s="366"/>
      <c r="I14" s="360" t="s">
        <v>409</v>
      </c>
      <c r="J14" s="361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62" t="s">
        <v>420</v>
      </c>
      <c r="F15" s="363"/>
      <c r="G15" s="367"/>
      <c r="H15" s="367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40" t="s">
        <v>403</v>
      </c>
      <c r="G16" s="341"/>
      <c r="H16" s="261">
        <f>G26+G31+G176+G196+G209+G217</f>
        <v>786090.60499999998</v>
      </c>
      <c r="I16" s="264">
        <f>IFERROR((H16/E225),"")</f>
        <v>0.37009282550758632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19.899999999999999" thickBot="1">
      <c r="A17" s="2"/>
      <c r="B17" s="77"/>
      <c r="C17" s="180" t="s">
        <v>196</v>
      </c>
      <c r="D17" s="78"/>
      <c r="E17" s="80">
        <f>E225</f>
        <v>2124036.3250000002</v>
      </c>
      <c r="F17" s="342" t="s">
        <v>200</v>
      </c>
      <c r="G17" s="343"/>
      <c r="H17" s="87">
        <f>IFERROR((SUM(G218, H218, J218)/$E$11),"")</f>
        <v>20.122386141301273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12.010926872575519</v>
      </c>
      <c r="H18" s="92">
        <f>IFERROR(($H$224/$E$11),"")</f>
        <v>12.010926816027865</v>
      </c>
      <c r="I18" s="169">
        <f>IFERROR(($I$224/$E$11),"")</f>
        <v>0</v>
      </c>
      <c r="J18" s="169">
        <f>IFERROR(($J$224/$E$11),"")</f>
        <v>0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24"/>
      <c r="C20" s="328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3.5" thickBot="1">
      <c r="A21" s="2"/>
      <c r="B21" s="325"/>
      <c r="C21" s="329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>
        <f>$E$11</f>
        <v>88421</v>
      </c>
      <c r="F23" s="156">
        <f>IFERROR((G23/$E$11),"")</f>
        <v>0</v>
      </c>
      <c r="G23" s="266"/>
      <c r="H23" s="267"/>
      <c r="I23" s="267"/>
      <c r="J23" s="268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>
        <f t="shared" ref="E24:E25" si="0">$E$11</f>
        <v>88421</v>
      </c>
      <c r="F24" s="156">
        <f>IFERROR((G24/$E$11),"")</f>
        <v>1.3592734757580214</v>
      </c>
      <c r="G24" s="266">
        <f>240376.64/2</f>
        <v>120188.32</v>
      </c>
      <c r="H24" s="267">
        <f>240376.64/2</f>
        <v>120188.32</v>
      </c>
      <c r="I24" s="267"/>
      <c r="J24" s="268"/>
      <c r="K24" s="15"/>
      <c r="L24" s="129" t="s">
        <v>417</v>
      </c>
      <c r="M24" s="130"/>
      <c r="N24" s="131"/>
      <c r="O24" s="129">
        <f>H24*0.5</f>
        <v>60094.16</v>
      </c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5">
        <f t="shared" si="0"/>
        <v>88421</v>
      </c>
      <c r="F25" s="177">
        <f>IFERROR((G25/$E$11),"")</f>
        <v>0</v>
      </c>
      <c r="G25" s="269"/>
      <c r="H25" s="270"/>
      <c r="I25" s="270"/>
      <c r="J25" s="271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0.11316974063520312</v>
      </c>
      <c r="C26" s="173" t="s">
        <v>235</v>
      </c>
      <c r="D26" s="162"/>
      <c r="E26" s="193"/>
      <c r="F26" s="194">
        <f>IFERROR((G26/$G$218),"")</f>
        <v>0.13510062498485662</v>
      </c>
      <c r="G26" s="195">
        <f>SUM(G23:G25)</f>
        <v>120188.32</v>
      </c>
      <c r="H26" s="195">
        <f>SUM(H23:H25)</f>
        <v>120188.32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>
        <f t="shared" ref="E28:E30" si="1">$E$11</f>
        <v>88421</v>
      </c>
      <c r="F28" s="156">
        <f t="shared" ref="F28:F29" si="2">IFERROR((G28/$E$11),"")</f>
        <v>0.15607152147114373</v>
      </c>
      <c r="G28" s="266">
        <f>27600/2</f>
        <v>13800</v>
      </c>
      <c r="H28" s="272">
        <f>27600/2</f>
        <v>13800</v>
      </c>
      <c r="I28" s="272"/>
      <c r="J28" s="273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65">
        <f t="shared" si="1"/>
        <v>88421</v>
      </c>
      <c r="F29" s="156">
        <f t="shared" si="2"/>
        <v>0</v>
      </c>
      <c r="G29" s="266"/>
      <c r="H29" s="272"/>
      <c r="I29" s="272"/>
      <c r="J29" s="273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5">
        <f t="shared" si="1"/>
        <v>88421</v>
      </c>
      <c r="F30" s="177">
        <f>IFERROR((G30/$E$11),"")</f>
        <v>0</v>
      </c>
      <c r="G30" s="269"/>
      <c r="H30" s="270"/>
      <c r="I30" s="270"/>
      <c r="J30" s="271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1.2994128054754429E-2</v>
      </c>
      <c r="C31" s="20" t="s">
        <v>37</v>
      </c>
      <c r="D31" s="164"/>
      <c r="E31" s="175"/>
      <c r="F31" s="194">
        <f>IFERROR((G31/$G$218),"")</f>
        <v>1.5512228016757544E-2</v>
      </c>
      <c r="G31" s="56">
        <f>SUM(G28:G30)</f>
        <v>13800</v>
      </c>
      <c r="H31" s="56">
        <f>SUM(H28:H30)</f>
        <v>13800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65">
        <f t="shared" ref="E33:E38" si="3">$E$11</f>
        <v>88421</v>
      </c>
      <c r="F33" s="63">
        <f t="shared" ref="F33:F38" si="4">IFERROR((G33/$E$11),"")</f>
        <v>0</v>
      </c>
      <c r="G33" s="275"/>
      <c r="H33" s="275"/>
      <c r="I33" s="272"/>
      <c r="J33" s="273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65">
        <f t="shared" si="3"/>
        <v>88421</v>
      </c>
      <c r="F34" s="63">
        <f t="shared" si="4"/>
        <v>0</v>
      </c>
      <c r="G34" s="275"/>
      <c r="H34" s="275"/>
      <c r="I34" s="272"/>
      <c r="J34" s="273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65">
        <f t="shared" si="3"/>
        <v>88421</v>
      </c>
      <c r="F35" s="63">
        <f t="shared" si="4"/>
        <v>0</v>
      </c>
      <c r="G35" s="275"/>
      <c r="H35" s="272"/>
      <c r="I35" s="272"/>
      <c r="J35" s="273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65">
        <f t="shared" si="3"/>
        <v>88421</v>
      </c>
      <c r="F36" s="63">
        <f t="shared" si="4"/>
        <v>0</v>
      </c>
      <c r="G36" s="275"/>
      <c r="H36" s="275"/>
      <c r="I36" s="272"/>
      <c r="J36" s="273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65">
        <f t="shared" si="3"/>
        <v>88421</v>
      </c>
      <c r="F37" s="63">
        <f t="shared" si="4"/>
        <v>0</v>
      </c>
      <c r="G37" s="276"/>
      <c r="H37" s="272"/>
      <c r="I37" s="272"/>
      <c r="J37" s="273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5">
        <f t="shared" si="3"/>
        <v>88421</v>
      </c>
      <c r="F38" s="177">
        <f t="shared" si="4"/>
        <v>0</v>
      </c>
      <c r="G38" s="269"/>
      <c r="H38" s="270"/>
      <c r="I38" s="270"/>
      <c r="J38" s="271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>
        <f>IFERROR((G39/$G$218),"")</f>
        <v>0</v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65">
        <f t="shared" ref="E41:E46" si="5">$E$11</f>
        <v>88421</v>
      </c>
      <c r="F41" s="63">
        <f t="shared" ref="F41:F46" si="6">IFERROR((G41/$E$11),"")</f>
        <v>0</v>
      </c>
      <c r="G41" s="277"/>
      <c r="H41" s="272"/>
      <c r="I41" s="272"/>
      <c r="J41" s="273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65">
        <f t="shared" si="5"/>
        <v>88421</v>
      </c>
      <c r="F42" s="63">
        <f t="shared" si="6"/>
        <v>0</v>
      </c>
      <c r="G42" s="277"/>
      <c r="H42" s="272"/>
      <c r="I42" s="272"/>
      <c r="J42" s="273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65">
        <f t="shared" si="5"/>
        <v>88421</v>
      </c>
      <c r="F43" s="63">
        <f t="shared" si="6"/>
        <v>0</v>
      </c>
      <c r="G43" s="277"/>
      <c r="H43" s="278"/>
      <c r="I43" s="278"/>
      <c r="J43" s="279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65">
        <f t="shared" si="5"/>
        <v>88421</v>
      </c>
      <c r="F44" s="172">
        <f t="shared" si="6"/>
        <v>0</v>
      </c>
      <c r="G44" s="280"/>
      <c r="H44" s="281"/>
      <c r="I44" s="281"/>
      <c r="J44" s="282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65">
        <f t="shared" si="5"/>
        <v>88421</v>
      </c>
      <c r="F45" s="63">
        <f t="shared" si="6"/>
        <v>0</v>
      </c>
      <c r="G45" s="275"/>
      <c r="H45" s="278"/>
      <c r="I45" s="278"/>
      <c r="J45" s="279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65">
        <f t="shared" si="5"/>
        <v>88421</v>
      </c>
      <c r="F46" s="177">
        <f t="shared" si="6"/>
        <v>0</v>
      </c>
      <c r="G46" s="283"/>
      <c r="H46" s="284"/>
      <c r="I46" s="284"/>
      <c r="J46" s="285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>
        <f>IFERROR((G47/$G$218),"")</f>
        <v>0</v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65">
        <f t="shared" ref="E49:E53" si="7">$E$11</f>
        <v>88421</v>
      </c>
      <c r="F49" s="63">
        <f t="shared" ref="F49:F53" si="8">IFERROR((G49/$E$11),"")</f>
        <v>0.60115131020911328</v>
      </c>
      <c r="G49" s="277">
        <f>106308.8/2</f>
        <v>53154.400000000001</v>
      </c>
      <c r="H49" s="278">
        <f>106308.8/2</f>
        <v>53154.400000000001</v>
      </c>
      <c r="I49" s="278"/>
      <c r="J49" s="279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65">
        <f t="shared" si="7"/>
        <v>88421</v>
      </c>
      <c r="F50" s="156">
        <f t="shared" si="8"/>
        <v>0</v>
      </c>
      <c r="G50" s="286"/>
      <c r="H50" s="287"/>
      <c r="I50" s="287"/>
      <c r="J50" s="288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65">
        <f t="shared" si="7"/>
        <v>88421</v>
      </c>
      <c r="F51" s="63">
        <f t="shared" si="8"/>
        <v>0</v>
      </c>
      <c r="G51" s="276"/>
      <c r="H51" s="276"/>
      <c r="I51" s="287"/>
      <c r="J51" s="288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65">
        <f t="shared" si="7"/>
        <v>88421</v>
      </c>
      <c r="F52" s="172">
        <f t="shared" si="8"/>
        <v>0</v>
      </c>
      <c r="G52" s="276"/>
      <c r="H52" s="276"/>
      <c r="I52" s="289"/>
      <c r="J52" s="290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65">
        <f t="shared" si="7"/>
        <v>88421</v>
      </c>
      <c r="F53" s="177">
        <f t="shared" si="8"/>
        <v>0</v>
      </c>
      <c r="G53" s="283"/>
      <c r="H53" s="283"/>
      <c r="I53" s="291"/>
      <c r="J53" s="292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5.0050368135770934E-2</v>
      </c>
      <c r="C54" s="20" t="s">
        <v>59</v>
      </c>
      <c r="D54" s="164"/>
      <c r="E54" s="175"/>
      <c r="F54" s="157">
        <f>IFERROR((G54/$G$218),"")</f>
        <v>5.9749505282169366E-2</v>
      </c>
      <c r="G54" s="56">
        <f>SUM(G49:G53)</f>
        <v>53154.400000000001</v>
      </c>
      <c r="H54" s="56">
        <f>SUM(H49:H53)</f>
        <v>53154.400000000001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65">
        <f t="shared" ref="E56:E60" si="9">$E$11</f>
        <v>88421</v>
      </c>
      <c r="F56" s="63">
        <f t="shared" ref="F56:F60" si="10">IFERROR((G56/$E$11),"")</f>
        <v>0</v>
      </c>
      <c r="G56" s="277"/>
      <c r="H56" s="272"/>
      <c r="I56" s="272"/>
      <c r="J56" s="273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65">
        <f t="shared" si="9"/>
        <v>88421</v>
      </c>
      <c r="F57" s="63">
        <f t="shared" si="10"/>
        <v>0</v>
      </c>
      <c r="G57" s="277"/>
      <c r="H57" s="272"/>
      <c r="I57" s="272"/>
      <c r="J57" s="273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65">
        <f t="shared" si="9"/>
        <v>88421</v>
      </c>
      <c r="F58" s="63">
        <f t="shared" si="10"/>
        <v>0</v>
      </c>
      <c r="G58" s="277"/>
      <c r="H58" s="272"/>
      <c r="I58" s="272"/>
      <c r="J58" s="273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265">
        <f t="shared" si="9"/>
        <v>88421</v>
      </c>
      <c r="F59" s="63">
        <f t="shared" si="10"/>
        <v>0</v>
      </c>
      <c r="G59" s="277"/>
      <c r="H59" s="267"/>
      <c r="I59" s="267"/>
      <c r="J59" s="268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265">
        <f t="shared" si="9"/>
        <v>88421</v>
      </c>
      <c r="F60" s="177">
        <f t="shared" si="10"/>
        <v>0</v>
      </c>
      <c r="G60" s="293"/>
      <c r="H60" s="294"/>
      <c r="I60" s="294"/>
      <c r="J60" s="29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>
        <f>IFERROR((G61/$G$218),"")</f>
        <v>0</v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265">
        <f t="shared" ref="E63:E76" si="11">$E$11</f>
        <v>88421</v>
      </c>
      <c r="F63" s="63">
        <f t="shared" ref="F63:F76" si="12">IFERROR((G63/$E$11),"")</f>
        <v>0</v>
      </c>
      <c r="G63" s="296"/>
      <c r="H63" s="296"/>
      <c r="I63" s="297"/>
      <c r="J63" s="298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65">
        <f t="shared" si="11"/>
        <v>88421</v>
      </c>
      <c r="F64" s="63">
        <f t="shared" si="12"/>
        <v>0</v>
      </c>
      <c r="G64" s="286"/>
      <c r="H64" s="272"/>
      <c r="I64" s="272"/>
      <c r="J64" s="273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65">
        <f t="shared" si="11"/>
        <v>88421</v>
      </c>
      <c r="F65" s="63">
        <f t="shared" si="12"/>
        <v>0</v>
      </c>
      <c r="G65" s="277"/>
      <c r="H65" s="272"/>
      <c r="I65" s="272"/>
      <c r="J65" s="273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65">
        <f t="shared" si="11"/>
        <v>88421</v>
      </c>
      <c r="F66" s="63">
        <f t="shared" si="12"/>
        <v>0</v>
      </c>
      <c r="G66" s="277"/>
      <c r="H66" s="272"/>
      <c r="I66" s="272"/>
      <c r="J66" s="273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65">
        <f t="shared" si="11"/>
        <v>88421</v>
      </c>
      <c r="F67" s="63">
        <f t="shared" si="12"/>
        <v>0</v>
      </c>
      <c r="G67" s="277"/>
      <c r="H67" s="272"/>
      <c r="I67" s="272"/>
      <c r="J67" s="273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65">
        <f t="shared" si="11"/>
        <v>88421</v>
      </c>
      <c r="F68" s="63">
        <f t="shared" si="12"/>
        <v>0</v>
      </c>
      <c r="G68" s="277"/>
      <c r="H68" s="272"/>
      <c r="I68" s="272"/>
      <c r="J68" s="273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65">
        <f t="shared" si="11"/>
        <v>88421</v>
      </c>
      <c r="F69" s="63">
        <f t="shared" si="12"/>
        <v>0</v>
      </c>
      <c r="G69" s="277"/>
      <c r="H69" s="272"/>
      <c r="I69" s="272"/>
      <c r="J69" s="273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65">
        <f t="shared" si="11"/>
        <v>88421</v>
      </c>
      <c r="F70" s="63">
        <f t="shared" si="12"/>
        <v>0</v>
      </c>
      <c r="G70" s="277"/>
      <c r="H70" s="272"/>
      <c r="I70" s="272"/>
      <c r="J70" s="273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65">
        <f t="shared" si="11"/>
        <v>88421</v>
      </c>
      <c r="F71" s="63">
        <f t="shared" si="12"/>
        <v>0</v>
      </c>
      <c r="G71" s="277"/>
      <c r="H71" s="272"/>
      <c r="I71" s="272"/>
      <c r="J71" s="273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65">
        <f t="shared" si="11"/>
        <v>88421</v>
      </c>
      <c r="F72" s="172">
        <f t="shared" si="12"/>
        <v>0</v>
      </c>
      <c r="G72" s="276"/>
      <c r="H72" s="281"/>
      <c r="I72" s="281"/>
      <c r="J72" s="282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265">
        <f t="shared" si="11"/>
        <v>88421</v>
      </c>
      <c r="F73" s="63">
        <f t="shared" si="12"/>
        <v>0</v>
      </c>
      <c r="G73" s="277"/>
      <c r="H73" s="277"/>
      <c r="I73" s="278"/>
      <c r="J73" s="279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265">
        <f t="shared" si="11"/>
        <v>88421</v>
      </c>
      <c r="F74" s="63">
        <f t="shared" si="12"/>
        <v>0</v>
      </c>
      <c r="G74" s="277"/>
      <c r="H74" s="277"/>
      <c r="I74" s="278"/>
      <c r="J74" s="279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65">
        <f t="shared" si="11"/>
        <v>88421</v>
      </c>
      <c r="F75" s="63">
        <f t="shared" si="12"/>
        <v>0</v>
      </c>
      <c r="G75" s="277"/>
      <c r="H75" s="277"/>
      <c r="I75" s="278"/>
      <c r="J75" s="279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265">
        <f t="shared" si="11"/>
        <v>88421</v>
      </c>
      <c r="F76" s="177">
        <f t="shared" si="12"/>
        <v>0</v>
      </c>
      <c r="G76" s="283"/>
      <c r="H76" s="284"/>
      <c r="I76" s="284"/>
      <c r="J76" s="285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>
        <f>IFERROR((G77/$G$218),"")</f>
        <v>0</v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65">
        <f t="shared" ref="E79:E88" si="13">$E$11</f>
        <v>88421</v>
      </c>
      <c r="F79" s="63">
        <f t="shared" ref="F79:F88" si="14">IFERROR((G79/$E$11),"")</f>
        <v>0.40021035726806981</v>
      </c>
      <c r="G79" s="277">
        <f>70774/2</f>
        <v>35387</v>
      </c>
      <c r="H79" s="272">
        <f>70774/2</f>
        <v>35387</v>
      </c>
      <c r="I79" s="272"/>
      <c r="J79" s="273"/>
      <c r="K79" s="15"/>
      <c r="L79" s="129" t="s">
        <v>418</v>
      </c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65">
        <f t="shared" si="13"/>
        <v>88421</v>
      </c>
      <c r="F80" s="63">
        <f t="shared" si="14"/>
        <v>0</v>
      </c>
      <c r="G80" s="277"/>
      <c r="H80" s="272"/>
      <c r="I80" s="272"/>
      <c r="J80" s="273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65">
        <f t="shared" si="13"/>
        <v>88421</v>
      </c>
      <c r="F81" s="63">
        <f t="shared" si="14"/>
        <v>0</v>
      </c>
      <c r="G81" s="277"/>
      <c r="H81" s="272"/>
      <c r="I81" s="272"/>
      <c r="J81" s="273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65">
        <f t="shared" si="13"/>
        <v>88421</v>
      </c>
      <c r="F82" s="63">
        <f t="shared" si="14"/>
        <v>0</v>
      </c>
      <c r="G82" s="276"/>
      <c r="H82" s="272"/>
      <c r="I82" s="272"/>
      <c r="J82" s="273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65">
        <f t="shared" si="13"/>
        <v>88421</v>
      </c>
      <c r="F83" s="63">
        <f t="shared" si="14"/>
        <v>0</v>
      </c>
      <c r="G83" s="277"/>
      <c r="H83" s="272"/>
      <c r="I83" s="272"/>
      <c r="J83" s="273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65">
        <f t="shared" si="13"/>
        <v>88421</v>
      </c>
      <c r="F84" s="63">
        <f t="shared" si="14"/>
        <v>0</v>
      </c>
      <c r="G84" s="276"/>
      <c r="H84" s="281"/>
      <c r="I84" s="272"/>
      <c r="J84" s="273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65">
        <f t="shared" si="13"/>
        <v>88421</v>
      </c>
      <c r="F85" s="63">
        <f t="shared" si="14"/>
        <v>0</v>
      </c>
      <c r="G85" s="277"/>
      <c r="H85" s="277"/>
      <c r="I85" s="272"/>
      <c r="J85" s="273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65">
        <f t="shared" si="13"/>
        <v>88421</v>
      </c>
      <c r="F86" s="63">
        <f t="shared" si="14"/>
        <v>0</v>
      </c>
      <c r="G86" s="277"/>
      <c r="H86" s="277"/>
      <c r="I86" s="272"/>
      <c r="J86" s="273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265">
        <f t="shared" si="13"/>
        <v>88421</v>
      </c>
      <c r="F87" s="63">
        <f t="shared" si="14"/>
        <v>0</v>
      </c>
      <c r="G87" s="277"/>
      <c r="H87" s="278"/>
      <c r="I87" s="278"/>
      <c r="J87" s="279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5">
        <f t="shared" si="13"/>
        <v>88421</v>
      </c>
      <c r="F88" s="177">
        <f t="shared" si="14"/>
        <v>0</v>
      </c>
      <c r="G88" s="277"/>
      <c r="H88" s="272"/>
      <c r="I88" s="270"/>
      <c r="J88" s="271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3.3320522425622827E-2</v>
      </c>
      <c r="C89" s="211" t="s">
        <v>91</v>
      </c>
      <c r="D89" s="162"/>
      <c r="E89" s="193"/>
      <c r="F89" s="194">
        <f>IFERROR((G89/$G$218),"")</f>
        <v>3.9777624118043427E-2</v>
      </c>
      <c r="G89" s="161">
        <f>SUM(G79:G88)</f>
        <v>35387</v>
      </c>
      <c r="H89" s="161">
        <f>SUM(H79:H88)</f>
        <v>35387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65">
        <f t="shared" ref="E91:E103" si="15">$E$11</f>
        <v>88421</v>
      </c>
      <c r="F91" s="63">
        <f t="shared" ref="F91:F103" si="16">IFERROR((G91/$E$11),"")</f>
        <v>0</v>
      </c>
      <c r="G91" s="277"/>
      <c r="H91" s="272"/>
      <c r="I91" s="272"/>
      <c r="J91" s="273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65">
        <f t="shared" si="15"/>
        <v>88421</v>
      </c>
      <c r="F92" s="63">
        <f t="shared" si="16"/>
        <v>0</v>
      </c>
      <c r="G92" s="277"/>
      <c r="H92" s="272"/>
      <c r="I92" s="272"/>
      <c r="J92" s="273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65">
        <f t="shared" si="15"/>
        <v>88421</v>
      </c>
      <c r="F93" s="63">
        <f t="shared" si="16"/>
        <v>0</v>
      </c>
      <c r="G93" s="277"/>
      <c r="H93" s="277"/>
      <c r="I93" s="272"/>
      <c r="J93" s="273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65">
        <f t="shared" si="15"/>
        <v>88421</v>
      </c>
      <c r="F94" s="63">
        <f t="shared" si="16"/>
        <v>0</v>
      </c>
      <c r="G94" s="277"/>
      <c r="H94" s="272"/>
      <c r="I94" s="272"/>
      <c r="J94" s="273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65">
        <f t="shared" si="15"/>
        <v>88421</v>
      </c>
      <c r="F95" s="63">
        <f t="shared" si="16"/>
        <v>0</v>
      </c>
      <c r="G95" s="277"/>
      <c r="H95" s="272"/>
      <c r="I95" s="272"/>
      <c r="J95" s="273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65">
        <f t="shared" si="15"/>
        <v>88421</v>
      </c>
      <c r="F96" s="63">
        <f t="shared" si="16"/>
        <v>0</v>
      </c>
      <c r="G96" s="277"/>
      <c r="H96" s="272"/>
      <c r="I96" s="272"/>
      <c r="J96" s="273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65">
        <f t="shared" si="15"/>
        <v>88421</v>
      </c>
      <c r="F97" s="63">
        <f t="shared" si="16"/>
        <v>0</v>
      </c>
      <c r="G97" s="274"/>
      <c r="H97" s="272"/>
      <c r="I97" s="272"/>
      <c r="J97" s="273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65">
        <f t="shared" si="15"/>
        <v>88421</v>
      </c>
      <c r="F98" s="63">
        <f t="shared" si="16"/>
        <v>0</v>
      </c>
      <c r="G98" s="277"/>
      <c r="H98" s="277"/>
      <c r="I98" s="272"/>
      <c r="J98" s="273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65">
        <f t="shared" si="15"/>
        <v>88421</v>
      </c>
      <c r="F99" s="63">
        <f t="shared" si="16"/>
        <v>0</v>
      </c>
      <c r="G99" s="277"/>
      <c r="H99" s="277"/>
      <c r="I99" s="272"/>
      <c r="J99" s="273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65">
        <f t="shared" si="15"/>
        <v>88421</v>
      </c>
      <c r="F100" s="63">
        <f t="shared" si="16"/>
        <v>0</v>
      </c>
      <c r="G100" s="277"/>
      <c r="H100" s="272"/>
      <c r="I100" s="272"/>
      <c r="J100" s="273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65">
        <f t="shared" si="15"/>
        <v>88421</v>
      </c>
      <c r="F101" s="63">
        <f t="shared" si="16"/>
        <v>0</v>
      </c>
      <c r="G101" s="276"/>
      <c r="H101" s="272"/>
      <c r="I101" s="272"/>
      <c r="J101" s="273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65">
        <f t="shared" si="15"/>
        <v>88421</v>
      </c>
      <c r="F102" s="63">
        <f t="shared" si="16"/>
        <v>0</v>
      </c>
      <c r="G102" s="276"/>
      <c r="H102" s="272"/>
      <c r="I102" s="272"/>
      <c r="J102" s="273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5">
        <f t="shared" si="15"/>
        <v>88421</v>
      </c>
      <c r="F103" s="177">
        <f t="shared" si="16"/>
        <v>0</v>
      </c>
      <c r="G103" s="283"/>
      <c r="H103" s="270"/>
      <c r="I103" s="270"/>
      <c r="J103" s="271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>
        <f>IFERROR((G104/$G$218),"")</f>
        <v>0</v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65">
        <f t="shared" ref="E106:E118" si="17">$E$11</f>
        <v>88421</v>
      </c>
      <c r="F106" s="63">
        <f t="shared" ref="F106:F118" si="18">IFERROR((G106/$E$11),"")</f>
        <v>0</v>
      </c>
      <c r="G106" s="277"/>
      <c r="H106" s="272"/>
      <c r="I106" s="272"/>
      <c r="J106" s="273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65">
        <f t="shared" si="17"/>
        <v>88421</v>
      </c>
      <c r="F107" s="63">
        <f t="shared" si="18"/>
        <v>0</v>
      </c>
      <c r="G107" s="277"/>
      <c r="H107" s="272"/>
      <c r="I107" s="272"/>
      <c r="J107" s="273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65">
        <f t="shared" si="17"/>
        <v>88421</v>
      </c>
      <c r="F108" s="63">
        <f t="shared" si="18"/>
        <v>0</v>
      </c>
      <c r="G108" s="277"/>
      <c r="H108" s="272"/>
      <c r="I108" s="272"/>
      <c r="J108" s="273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265">
        <f t="shared" si="17"/>
        <v>88421</v>
      </c>
      <c r="F109" s="63">
        <f t="shared" si="18"/>
        <v>0</v>
      </c>
      <c r="G109" s="277"/>
      <c r="H109" s="272"/>
      <c r="I109" s="272"/>
      <c r="J109" s="273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265">
        <f t="shared" si="17"/>
        <v>88421</v>
      </c>
      <c r="F110" s="63">
        <f t="shared" si="18"/>
        <v>0</v>
      </c>
      <c r="G110" s="276"/>
      <c r="H110" s="281"/>
      <c r="I110" s="281"/>
      <c r="J110" s="282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265">
        <f t="shared" si="17"/>
        <v>88421</v>
      </c>
      <c r="F111" s="63">
        <f>IFERROR((G111/$E$11),"")</f>
        <v>0</v>
      </c>
      <c r="G111" s="277"/>
      <c r="H111" s="299"/>
      <c r="I111" s="299"/>
      <c r="J111" s="300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265">
        <f t="shared" si="17"/>
        <v>88421</v>
      </c>
      <c r="F112" s="63">
        <f t="shared" si="18"/>
        <v>0</v>
      </c>
      <c r="G112" s="277"/>
      <c r="H112" s="278"/>
      <c r="I112" s="278"/>
      <c r="J112" s="279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65">
        <f t="shared" si="17"/>
        <v>88421</v>
      </c>
      <c r="F113" s="172">
        <f t="shared" si="18"/>
        <v>0</v>
      </c>
      <c r="G113" s="276"/>
      <c r="H113" s="281"/>
      <c r="I113" s="281"/>
      <c r="J113" s="282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65">
        <f t="shared" si="17"/>
        <v>88421</v>
      </c>
      <c r="F114" s="63">
        <f t="shared" si="18"/>
        <v>0</v>
      </c>
      <c r="G114" s="277"/>
      <c r="H114" s="278"/>
      <c r="I114" s="278"/>
      <c r="J114" s="279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65">
        <f t="shared" si="17"/>
        <v>88421</v>
      </c>
      <c r="F115" s="156">
        <f t="shared" si="18"/>
        <v>0</v>
      </c>
      <c r="G115" s="277"/>
      <c r="H115" s="299"/>
      <c r="I115" s="299"/>
      <c r="J115" s="300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65">
        <f t="shared" si="17"/>
        <v>88421</v>
      </c>
      <c r="F116" s="170">
        <f t="shared" si="18"/>
        <v>0</v>
      </c>
      <c r="G116" s="301"/>
      <c r="H116" s="281"/>
      <c r="I116" s="281"/>
      <c r="J116" s="282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265">
        <f t="shared" si="17"/>
        <v>88421</v>
      </c>
      <c r="F117" s="63">
        <f t="shared" si="18"/>
        <v>0</v>
      </c>
      <c r="G117" s="276"/>
      <c r="H117" s="302"/>
      <c r="I117" s="302"/>
      <c r="J117" s="303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265">
        <f t="shared" si="17"/>
        <v>88421</v>
      </c>
      <c r="F118" s="177">
        <f t="shared" si="18"/>
        <v>0</v>
      </c>
      <c r="G118" s="283"/>
      <c r="H118" s="284"/>
      <c r="I118" s="284"/>
      <c r="J118" s="285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0</v>
      </c>
      <c r="C119" s="211" t="s">
        <v>123</v>
      </c>
      <c r="D119" s="162"/>
      <c r="E119" s="193"/>
      <c r="F119" s="194">
        <f>IFERROR((G119/$G$218),"")</f>
        <v>0</v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65">
        <f t="shared" ref="E121:E132" si="19">$E$11</f>
        <v>88421</v>
      </c>
      <c r="F121" s="63">
        <f t="shared" ref="F121:F132" si="20">IFERROR((G121/$E$11),"")</f>
        <v>0</v>
      </c>
      <c r="G121" s="277"/>
      <c r="H121" s="272"/>
      <c r="I121" s="272"/>
      <c r="J121" s="273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65">
        <f t="shared" si="19"/>
        <v>88421</v>
      </c>
      <c r="F122" s="63">
        <f t="shared" si="20"/>
        <v>0</v>
      </c>
      <c r="G122" s="277"/>
      <c r="H122" s="272"/>
      <c r="I122" s="272"/>
      <c r="J122" s="273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65">
        <f t="shared" si="19"/>
        <v>88421</v>
      </c>
      <c r="F123" s="63">
        <f t="shared" si="20"/>
        <v>0</v>
      </c>
      <c r="G123" s="277"/>
      <c r="H123" s="272"/>
      <c r="I123" s="272"/>
      <c r="J123" s="273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65">
        <f t="shared" si="19"/>
        <v>88421</v>
      </c>
      <c r="F124" s="63">
        <f t="shared" si="20"/>
        <v>0</v>
      </c>
      <c r="G124" s="277"/>
      <c r="H124" s="272"/>
      <c r="I124" s="272"/>
      <c r="J124" s="273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65">
        <f t="shared" si="19"/>
        <v>88421</v>
      </c>
      <c r="F125" s="63">
        <f t="shared" si="20"/>
        <v>0</v>
      </c>
      <c r="G125" s="276"/>
      <c r="H125" s="281"/>
      <c r="I125" s="281"/>
      <c r="J125" s="282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65">
        <f t="shared" si="19"/>
        <v>88421</v>
      </c>
      <c r="F126" s="156">
        <f t="shared" si="20"/>
        <v>0</v>
      </c>
      <c r="G126" s="277"/>
      <c r="H126" s="299"/>
      <c r="I126" s="299"/>
      <c r="J126" s="300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65">
        <f t="shared" si="19"/>
        <v>88421</v>
      </c>
      <c r="F127" s="63">
        <f t="shared" si="20"/>
        <v>0</v>
      </c>
      <c r="G127" s="277"/>
      <c r="H127" s="299"/>
      <c r="I127" s="299"/>
      <c r="J127" s="300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265">
        <f t="shared" si="19"/>
        <v>88421</v>
      </c>
      <c r="F128" s="63">
        <f t="shared" si="20"/>
        <v>0</v>
      </c>
      <c r="G128" s="277"/>
      <c r="H128" s="272"/>
      <c r="I128" s="272"/>
      <c r="J128" s="273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265">
        <f t="shared" si="19"/>
        <v>88421</v>
      </c>
      <c r="F129" s="63">
        <f t="shared" si="20"/>
        <v>0</v>
      </c>
      <c r="G129" s="277"/>
      <c r="H129" s="272"/>
      <c r="I129" s="272"/>
      <c r="J129" s="273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65">
        <f t="shared" si="19"/>
        <v>88421</v>
      </c>
      <c r="F130" s="156">
        <f t="shared" si="20"/>
        <v>0</v>
      </c>
      <c r="G130" s="266"/>
      <c r="H130" s="272"/>
      <c r="I130" s="272"/>
      <c r="J130" s="273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65">
        <f t="shared" si="19"/>
        <v>88421</v>
      </c>
      <c r="F131" s="63">
        <f t="shared" si="20"/>
        <v>0</v>
      </c>
      <c r="G131" s="266"/>
      <c r="H131" s="272"/>
      <c r="I131" s="272"/>
      <c r="J131" s="273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5">
        <f t="shared" si="19"/>
        <v>88421</v>
      </c>
      <c r="F132" s="213">
        <f t="shared" si="20"/>
        <v>0</v>
      </c>
      <c r="G132" s="270"/>
      <c r="H132" s="270"/>
      <c r="I132" s="270"/>
      <c r="J132" s="271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0</v>
      </c>
      <c r="C133" s="20" t="s">
        <v>134</v>
      </c>
      <c r="D133" s="164"/>
      <c r="E133" s="175"/>
      <c r="F133" s="157">
        <f>IFERROR((G133/$G$218),"")</f>
        <v>0</v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65">
        <f t="shared" ref="E135:E140" si="21">$E$11</f>
        <v>88421</v>
      </c>
      <c r="F135" s="156">
        <f t="shared" ref="F135:F140" si="22">IFERROR((G135/$E$11),"")</f>
        <v>0</v>
      </c>
      <c r="G135" s="277"/>
      <c r="H135" s="299"/>
      <c r="I135" s="299"/>
      <c r="J135" s="300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65">
        <f t="shared" si="21"/>
        <v>88421</v>
      </c>
      <c r="F136" s="156">
        <f t="shared" si="22"/>
        <v>0</v>
      </c>
      <c r="G136" s="277"/>
      <c r="H136" s="299"/>
      <c r="I136" s="299"/>
      <c r="J136" s="300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65">
        <f t="shared" si="21"/>
        <v>88421</v>
      </c>
      <c r="F137" s="156">
        <f t="shared" si="22"/>
        <v>0</v>
      </c>
      <c r="G137" s="277"/>
      <c r="H137" s="299"/>
      <c r="I137" s="299"/>
      <c r="J137" s="300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265">
        <f t="shared" si="21"/>
        <v>88421</v>
      </c>
      <c r="F138" s="156">
        <f t="shared" si="22"/>
        <v>0</v>
      </c>
      <c r="G138" s="277"/>
      <c r="H138" s="277"/>
      <c r="I138" s="299"/>
      <c r="J138" s="300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265">
        <f t="shared" si="21"/>
        <v>88421</v>
      </c>
      <c r="F139" s="172">
        <f t="shared" si="22"/>
        <v>0</v>
      </c>
      <c r="G139" s="276"/>
      <c r="H139" s="304"/>
      <c r="I139" s="304"/>
      <c r="J139" s="30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265">
        <f t="shared" si="21"/>
        <v>88421</v>
      </c>
      <c r="F140" s="177">
        <f t="shared" si="22"/>
        <v>0</v>
      </c>
      <c r="G140" s="269"/>
      <c r="H140" s="284"/>
      <c r="I140" s="284"/>
      <c r="J140" s="285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>
        <f>IFERROR((G141/$G$218),"")</f>
        <v>0</v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265">
        <f t="shared" ref="E143:E146" si="23">$E$11</f>
        <v>88421</v>
      </c>
      <c r="F143" s="156">
        <f t="shared" ref="F143:F146" si="24">IFERROR((G143/$E$11),"")</f>
        <v>0</v>
      </c>
      <c r="G143" s="296"/>
      <c r="H143" s="297"/>
      <c r="I143" s="297"/>
      <c r="J143" s="298"/>
      <c r="K143" s="15"/>
      <c r="L143" s="327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65">
        <f t="shared" si="23"/>
        <v>88421</v>
      </c>
      <c r="F144" s="156">
        <f t="shared" si="24"/>
        <v>0</v>
      </c>
      <c r="G144" s="277"/>
      <c r="H144" s="299"/>
      <c r="I144" s="299"/>
      <c r="J144" s="300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65">
        <f t="shared" si="23"/>
        <v>88421</v>
      </c>
      <c r="F145" s="156">
        <f t="shared" si="24"/>
        <v>0</v>
      </c>
      <c r="G145" s="277"/>
      <c r="H145" s="277"/>
      <c r="I145" s="299"/>
      <c r="J145" s="300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65">
        <f t="shared" si="23"/>
        <v>88421</v>
      </c>
      <c r="F146" s="86">
        <f t="shared" si="24"/>
        <v>0</v>
      </c>
      <c r="G146" s="283"/>
      <c r="H146" s="291"/>
      <c r="I146" s="291"/>
      <c r="J146" s="292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>
        <f>IFERROR((G147/$G$218),"")</f>
        <v>0</v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265">
        <f t="shared" ref="E149:E151" si="25">$E$11</f>
        <v>88421</v>
      </c>
      <c r="F149" s="156">
        <f t="shared" ref="F149:F151" si="26">IFERROR((G149/$E$11),"")</f>
        <v>0</v>
      </c>
      <c r="G149" s="296"/>
      <c r="H149" s="297"/>
      <c r="I149" s="297"/>
      <c r="J149" s="298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65">
        <f t="shared" si="25"/>
        <v>88421</v>
      </c>
      <c r="F150" s="156">
        <f t="shared" si="26"/>
        <v>0.16951572590221781</v>
      </c>
      <c r="G150" s="277">
        <v>14988.75</v>
      </c>
      <c r="H150" s="299">
        <f>29977.5/2</f>
        <v>14988.75</v>
      </c>
      <c r="I150" s="299"/>
      <c r="J150" s="300"/>
      <c r="K150" s="15"/>
      <c r="L150" s="129" t="s">
        <v>419</v>
      </c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15" thickBot="1">
      <c r="A151" s="191"/>
      <c r="B151" s="210" t="s">
        <v>356</v>
      </c>
      <c r="C151" s="21" t="s">
        <v>154</v>
      </c>
      <c r="D151" s="176"/>
      <c r="E151" s="265">
        <f t="shared" si="25"/>
        <v>88421</v>
      </c>
      <c r="F151" s="177">
        <f t="shared" si="26"/>
        <v>0</v>
      </c>
      <c r="G151" s="283"/>
      <c r="H151" s="291"/>
      <c r="I151" s="291"/>
      <c r="J151" s="292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1.4113459194253657E-2</v>
      </c>
      <c r="C152" s="20" t="s">
        <v>156</v>
      </c>
      <c r="D152" s="155"/>
      <c r="E152" s="175"/>
      <c r="F152" s="157">
        <f>IFERROR((G152/$G$218),"")</f>
        <v>1.684847157146193E-2</v>
      </c>
      <c r="G152" s="55">
        <f>SUM(G149:G151)</f>
        <v>14988.75</v>
      </c>
      <c r="H152" s="55">
        <f>SUM(H149:H151)</f>
        <v>14988.75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65">
        <f>$E$11</f>
        <v>88421</v>
      </c>
      <c r="F154" s="86">
        <f t="shared" ref="F154" si="27">IFERROR((G154/$E$11),"")</f>
        <v>0</v>
      </c>
      <c r="G154" s="283"/>
      <c r="H154" s="291"/>
      <c r="I154" s="291"/>
      <c r="J154" s="292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>
        <f>IFERROR((G155/$G$218),"")</f>
        <v>0</v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65">
        <f t="shared" ref="E157:E162" si="28">$E$11</f>
        <v>88421</v>
      </c>
      <c r="F157" s="156">
        <f t="shared" ref="F157:F162" si="29">IFERROR((G157/$E$11),"")</f>
        <v>0</v>
      </c>
      <c r="G157" s="277"/>
      <c r="H157" s="299"/>
      <c r="I157" s="299"/>
      <c r="J157" s="300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265">
        <f t="shared" si="28"/>
        <v>88421</v>
      </c>
      <c r="F158" s="156">
        <f t="shared" si="29"/>
        <v>0</v>
      </c>
      <c r="G158" s="276"/>
      <c r="H158" s="302"/>
      <c r="I158" s="302"/>
      <c r="J158" s="303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65">
        <f t="shared" si="28"/>
        <v>88421</v>
      </c>
      <c r="F159" s="156">
        <f t="shared" si="29"/>
        <v>0</v>
      </c>
      <c r="G159" s="277"/>
      <c r="H159" s="299"/>
      <c r="I159" s="299"/>
      <c r="J159" s="300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65">
        <f t="shared" si="28"/>
        <v>88421</v>
      </c>
      <c r="F160" s="156">
        <f t="shared" si="29"/>
        <v>0</v>
      </c>
      <c r="G160" s="277"/>
      <c r="H160" s="299"/>
      <c r="I160" s="299"/>
      <c r="J160" s="300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265">
        <f t="shared" si="28"/>
        <v>88421</v>
      </c>
      <c r="F161" s="156">
        <f t="shared" si="29"/>
        <v>0</v>
      </c>
      <c r="G161" s="276"/>
      <c r="H161" s="302"/>
      <c r="I161" s="302"/>
      <c r="J161" s="303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265">
        <f t="shared" si="28"/>
        <v>88421</v>
      </c>
      <c r="F162" s="86">
        <f t="shared" si="29"/>
        <v>0</v>
      </c>
      <c r="G162" s="283"/>
      <c r="H162" s="291"/>
      <c r="I162" s="291"/>
      <c r="J162" s="292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>
        <f>IFERROR((G163/$G$218),"")</f>
        <v>0</v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65">
        <f t="shared" ref="E165:E170" si="30">$E$11</f>
        <v>88421</v>
      </c>
      <c r="F165" s="156">
        <f t="shared" ref="F165:F170" si="31">IFERROR((G165/$E$11),"")</f>
        <v>0</v>
      </c>
      <c r="G165" s="277"/>
      <c r="H165" s="299"/>
      <c r="I165" s="299"/>
      <c r="J165" s="300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265">
        <f t="shared" si="30"/>
        <v>88421</v>
      </c>
      <c r="F166" s="156">
        <f t="shared" si="31"/>
        <v>0</v>
      </c>
      <c r="G166" s="296"/>
      <c r="H166" s="297"/>
      <c r="I166" s="297"/>
      <c r="J166" s="298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265">
        <f t="shared" si="30"/>
        <v>88421</v>
      </c>
      <c r="F167" s="156">
        <f t="shared" si="31"/>
        <v>0</v>
      </c>
      <c r="G167" s="296"/>
      <c r="H167" s="297"/>
      <c r="I167" s="297"/>
      <c r="J167" s="298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265">
        <f t="shared" si="30"/>
        <v>88421</v>
      </c>
      <c r="F168" s="156">
        <f t="shared" si="31"/>
        <v>0</v>
      </c>
      <c r="G168" s="296"/>
      <c r="H168" s="297"/>
      <c r="I168" s="297"/>
      <c r="J168" s="298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265">
        <f t="shared" si="30"/>
        <v>88421</v>
      </c>
      <c r="F169" s="156">
        <f t="shared" si="31"/>
        <v>0</v>
      </c>
      <c r="G169" s="296"/>
      <c r="H169" s="297"/>
      <c r="I169" s="297"/>
      <c r="J169" s="298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15" thickBot="1">
      <c r="A170" s="203"/>
      <c r="B170" s="215" t="s">
        <v>383</v>
      </c>
      <c r="C170" s="32" t="s">
        <v>163</v>
      </c>
      <c r="D170" s="207"/>
      <c r="E170" s="265">
        <f t="shared" si="30"/>
        <v>88421</v>
      </c>
      <c r="F170" s="177">
        <f t="shared" si="31"/>
        <v>0</v>
      </c>
      <c r="G170" s="293"/>
      <c r="H170" s="306"/>
      <c r="I170" s="306"/>
      <c r="J170" s="307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>
        <f>IFERROR((G171/$G$218),"")</f>
        <v>0</v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265">
        <f>$E$11</f>
        <v>88421</v>
      </c>
      <c r="F173" s="86">
        <f t="shared" ref="F173" si="32">IFERROR((G173/$E$11),"")</f>
        <v>0</v>
      </c>
      <c r="G173" s="308"/>
      <c r="H173" s="270"/>
      <c r="I173" s="270"/>
      <c r="J173" s="271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>
        <f>IFERROR((G174/$G$218),"")</f>
        <v>0</v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265">
        <f t="shared" ref="E176:E179" si="33">$E$11</f>
        <v>88421</v>
      </c>
      <c r="F176" s="156">
        <f t="shared" ref="F176:F179" si="34">IFERROR((G176/$E$11),"")</f>
        <v>1.352829079064928</v>
      </c>
      <c r="G176" s="275">
        <f>239237/2</f>
        <v>119618.5</v>
      </c>
      <c r="H176" s="275">
        <f>239237/2</f>
        <v>119618.5</v>
      </c>
      <c r="I176" s="272"/>
      <c r="J176" s="273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265">
        <f t="shared" si="33"/>
        <v>88421</v>
      </c>
      <c r="F177" s="156">
        <f t="shared" si="34"/>
        <v>0</v>
      </c>
      <c r="G177" s="277"/>
      <c r="H177" s="272"/>
      <c r="I177" s="272"/>
      <c r="J177" s="273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265">
        <f t="shared" si="33"/>
        <v>88421</v>
      </c>
      <c r="F178" s="156">
        <f t="shared" si="34"/>
        <v>0</v>
      </c>
      <c r="G178" s="277"/>
      <c r="H178" s="277"/>
      <c r="I178" s="272"/>
      <c r="J178" s="273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265">
        <f t="shared" si="33"/>
        <v>88421</v>
      </c>
      <c r="F179" s="177">
        <f t="shared" si="34"/>
        <v>0</v>
      </c>
      <c r="G179" s="283"/>
      <c r="H179" s="283"/>
      <c r="I179" s="270"/>
      <c r="J179" s="271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0.11263319613895961</v>
      </c>
      <c r="C180" s="173" t="s">
        <v>246</v>
      </c>
      <c r="D180" s="162"/>
      <c r="E180" s="175"/>
      <c r="F180" s="157">
        <f>IFERROR((G180/$G$218),"")</f>
        <v>0.13446010485670379</v>
      </c>
      <c r="G180" s="161">
        <f>SUM(G176:G179)</f>
        <v>119618.5</v>
      </c>
      <c r="H180" s="161">
        <f>SUM(H176:H179)</f>
        <v>119618.5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265">
        <f t="shared" ref="E182:E185" si="35">$E$11</f>
        <v>88421</v>
      </c>
      <c r="F182" s="156">
        <f t="shared" ref="F182:F185" si="36">IFERROR((G182/$E$11),"")</f>
        <v>0</v>
      </c>
      <c r="G182" s="277"/>
      <c r="H182" s="272"/>
      <c r="I182" s="272"/>
      <c r="J182" s="273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65">
        <f t="shared" si="35"/>
        <v>88421</v>
      </c>
      <c r="F183" s="170">
        <f t="shared" si="36"/>
        <v>0</v>
      </c>
      <c r="G183" s="276"/>
      <c r="H183" s="281"/>
      <c r="I183" s="281"/>
      <c r="J183" s="282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65">
        <f t="shared" si="35"/>
        <v>88421</v>
      </c>
      <c r="F184" s="63">
        <f t="shared" si="36"/>
        <v>0</v>
      </c>
      <c r="G184" s="277"/>
      <c r="H184" s="277"/>
      <c r="I184" s="278"/>
      <c r="J184" s="279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265">
        <f t="shared" si="35"/>
        <v>88421</v>
      </c>
      <c r="F185" s="86">
        <f t="shared" si="36"/>
        <v>0</v>
      </c>
      <c r="G185" s="308"/>
      <c r="H185" s="308"/>
      <c r="I185" s="270"/>
      <c r="J185" s="271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0</v>
      </c>
      <c r="C186" s="163" t="s">
        <v>400</v>
      </c>
      <c r="D186" s="155"/>
      <c r="E186" s="175"/>
      <c r="F186" s="157">
        <f>IFERROR((G186/$G$218),"")</f>
        <v>0</v>
      </c>
      <c r="G186" s="55">
        <f>SUM(G182:G185)</f>
        <v>0</v>
      </c>
      <c r="H186" s="55">
        <f t="shared" ref="H186:J186" si="37">SUM(H182:H185)</f>
        <v>0</v>
      </c>
      <c r="I186" s="55">
        <f t="shared" si="37"/>
        <v>0</v>
      </c>
      <c r="J186" s="55">
        <f t="shared" si="37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265">
        <f t="shared" ref="E188:E190" si="38">$E$11</f>
        <v>88421</v>
      </c>
      <c r="F188" s="156">
        <f t="shared" ref="F188:F190" si="39">IFERROR((G188/$E$11),"")</f>
        <v>0</v>
      </c>
      <c r="G188" s="277"/>
      <c r="H188" s="277"/>
      <c r="I188" s="272"/>
      <c r="J188" s="273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265">
        <f t="shared" si="38"/>
        <v>88421</v>
      </c>
      <c r="F189" s="63">
        <f t="shared" si="39"/>
        <v>0</v>
      </c>
      <c r="G189" s="296"/>
      <c r="H189" s="296"/>
      <c r="I189" s="297"/>
      <c r="J189" s="298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265">
        <f t="shared" si="38"/>
        <v>88421</v>
      </c>
      <c r="F190" s="177">
        <f t="shared" si="39"/>
        <v>0</v>
      </c>
      <c r="G190" s="283"/>
      <c r="H190" s="270"/>
      <c r="I190" s="270"/>
      <c r="J190" s="271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>
        <f>IFERROR((G191/$G$218),"")</f>
        <v>0</v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265">
        <f t="shared" ref="E193:E195" si="40">$E$11</f>
        <v>88421</v>
      </c>
      <c r="F193" s="156">
        <f t="shared" ref="F193:F195" si="41">IFERROR((G193/$E$11),"")</f>
        <v>0.87095593806901073</v>
      </c>
      <c r="G193" s="266">
        <f>154021.59/2</f>
        <v>77010.794999999998</v>
      </c>
      <c r="H193" s="272">
        <f>154021.59/2</f>
        <v>77010.794999999998</v>
      </c>
      <c r="I193" s="272"/>
      <c r="J193" s="288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65">
        <f t="shared" si="40"/>
        <v>88421</v>
      </c>
      <c r="F194" s="156">
        <f t="shared" si="41"/>
        <v>0.60634917044593484</v>
      </c>
      <c r="G194" s="275">
        <f>107228/2</f>
        <v>53614</v>
      </c>
      <c r="H194" s="272">
        <f>107228/2</f>
        <v>53614</v>
      </c>
      <c r="I194" s="272"/>
      <c r="J194" s="273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5">
        <f t="shared" si="40"/>
        <v>88421</v>
      </c>
      <c r="F195" s="177">
        <f t="shared" si="41"/>
        <v>0</v>
      </c>
      <c r="G195" s="269"/>
      <c r="H195" s="270"/>
      <c r="I195" s="270"/>
      <c r="J195" s="271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0.12299676183739465</v>
      </c>
      <c r="C196" s="216" t="s">
        <v>236</v>
      </c>
      <c r="D196" s="164"/>
      <c r="E196" s="175"/>
      <c r="F196" s="157">
        <f>IFERROR((G196/$G$218),"")</f>
        <v>0.14683200033929064</v>
      </c>
      <c r="G196" s="195">
        <f>SUM(G193:G195)</f>
        <v>130624.795</v>
      </c>
      <c r="H196" s="195">
        <f>SUM(H193:H195)</f>
        <v>130624.795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265">
        <f t="shared" ref="E198:E208" si="42">$E$11</f>
        <v>88421</v>
      </c>
      <c r="F198" s="63">
        <f t="shared" ref="F198:F208" si="43">IFERROR((G198/$E$11),"")</f>
        <v>0</v>
      </c>
      <c r="G198" s="275"/>
      <c r="H198" s="272"/>
      <c r="I198" s="272"/>
      <c r="J198" s="273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265">
        <f t="shared" si="42"/>
        <v>88421</v>
      </c>
      <c r="F199" s="63">
        <f t="shared" si="43"/>
        <v>0</v>
      </c>
      <c r="G199" s="275"/>
      <c r="H199" s="272"/>
      <c r="I199" s="272"/>
      <c r="J199" s="273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65">
        <f t="shared" si="42"/>
        <v>88421</v>
      </c>
      <c r="F200" s="63">
        <f t="shared" si="43"/>
        <v>0</v>
      </c>
      <c r="G200" s="275"/>
      <c r="H200" s="272"/>
      <c r="I200" s="272"/>
      <c r="J200" s="273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65">
        <f t="shared" si="42"/>
        <v>88421</v>
      </c>
      <c r="F201" s="63">
        <f t="shared" si="43"/>
        <v>0</v>
      </c>
      <c r="G201" s="275"/>
      <c r="H201" s="272"/>
      <c r="I201" s="272"/>
      <c r="J201" s="273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65">
        <f t="shared" si="42"/>
        <v>88421</v>
      </c>
      <c r="F202" s="63">
        <f t="shared" si="43"/>
        <v>0</v>
      </c>
      <c r="G202" s="275"/>
      <c r="H202" s="275"/>
      <c r="I202" s="272"/>
      <c r="J202" s="273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65">
        <f t="shared" si="42"/>
        <v>88421</v>
      </c>
      <c r="F203" s="63">
        <f t="shared" si="43"/>
        <v>0</v>
      </c>
      <c r="G203" s="275"/>
      <c r="H203" s="272"/>
      <c r="I203" s="272"/>
      <c r="J203" s="273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65">
        <f t="shared" si="42"/>
        <v>88421</v>
      </c>
      <c r="F204" s="63">
        <f t="shared" si="43"/>
        <v>0</v>
      </c>
      <c r="G204" s="275"/>
      <c r="H204" s="275"/>
      <c r="I204" s="272"/>
      <c r="J204" s="273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65">
        <f t="shared" si="42"/>
        <v>88421</v>
      </c>
      <c r="F205" s="63">
        <f t="shared" si="43"/>
        <v>0</v>
      </c>
      <c r="G205" s="275"/>
      <c r="H205" s="272"/>
      <c r="I205" s="272"/>
      <c r="J205" s="273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265">
        <f t="shared" si="42"/>
        <v>88421</v>
      </c>
      <c r="F206" s="63">
        <f t="shared" si="43"/>
        <v>0</v>
      </c>
      <c r="G206" s="309"/>
      <c r="H206" s="281"/>
      <c r="I206" s="281"/>
      <c r="J206" s="282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65">
        <f t="shared" si="42"/>
        <v>88421</v>
      </c>
      <c r="F207" s="63">
        <f t="shared" si="43"/>
        <v>0</v>
      </c>
      <c r="G207" s="275"/>
      <c r="H207" s="278"/>
      <c r="I207" s="278"/>
      <c r="J207" s="279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265">
        <f t="shared" si="42"/>
        <v>88421</v>
      </c>
      <c r="F208" s="177">
        <f t="shared" si="43"/>
        <v>0.90335010913696967</v>
      </c>
      <c r="G208" s="269">
        <v>79875.12</v>
      </c>
      <c r="H208" s="284">
        <f>159750.23/2</f>
        <v>79875.115000000005</v>
      </c>
      <c r="I208" s="284"/>
      <c r="J208" s="285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7.5210688781417137E-2</v>
      </c>
      <c r="C209" s="220" t="s">
        <v>237</v>
      </c>
      <c r="D209" s="162"/>
      <c r="E209" s="175"/>
      <c r="F209" s="157">
        <f>IFERROR((G209/$G$218),"")</f>
        <v>8.978558509462832E-2</v>
      </c>
      <c r="G209" s="195">
        <f>SUM(G198:G208)</f>
        <v>79875.12</v>
      </c>
      <c r="H209" s="195">
        <f>SUM(H198:H208)</f>
        <v>79875.115000000005</v>
      </c>
      <c r="I209" s="195">
        <f>SUM(I198:I208)</f>
        <v>0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65">
        <f t="shared" ref="E211:E216" si="44">$E$11</f>
        <v>88421</v>
      </c>
      <c r="F211" s="63">
        <f t="shared" ref="F211:F216" si="45">IFERROR((G211/$E$11),"")</f>
        <v>3.6414864115990544</v>
      </c>
      <c r="G211" s="275">
        <v>321983.87</v>
      </c>
      <c r="H211" s="272">
        <f>643967.74/2</f>
        <v>321983.87</v>
      </c>
      <c r="I211" s="272"/>
      <c r="J211" s="273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65">
        <f t="shared" si="44"/>
        <v>88421</v>
      </c>
      <c r="F212" s="63">
        <f t="shared" si="45"/>
        <v>0</v>
      </c>
      <c r="G212" s="275"/>
      <c r="H212" s="272"/>
      <c r="I212" s="272"/>
      <c r="J212" s="273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265">
        <f t="shared" si="44"/>
        <v>88421</v>
      </c>
      <c r="F213" s="63">
        <f t="shared" si="45"/>
        <v>0</v>
      </c>
      <c r="G213" s="275"/>
      <c r="H213" s="272"/>
      <c r="I213" s="272"/>
      <c r="J213" s="273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65">
        <f t="shared" si="44"/>
        <v>88421</v>
      </c>
      <c r="F214" s="63">
        <f t="shared" si="45"/>
        <v>0</v>
      </c>
      <c r="G214" s="275"/>
      <c r="H214" s="272"/>
      <c r="I214" s="272"/>
      <c r="J214" s="273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265">
        <f t="shared" si="44"/>
        <v>88421</v>
      </c>
      <c r="F215" s="63">
        <f t="shared" si="45"/>
        <v>0</v>
      </c>
      <c r="G215" s="275"/>
      <c r="H215" s="272"/>
      <c r="I215" s="272"/>
      <c r="J215" s="273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265">
        <f t="shared" si="44"/>
        <v>88421</v>
      </c>
      <c r="F216" s="177">
        <f t="shared" si="45"/>
        <v>0</v>
      </c>
      <c r="G216" s="310"/>
      <c r="H216" s="270"/>
      <c r="I216" s="270"/>
      <c r="J216" s="311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0.30318113321343498</v>
      </c>
      <c r="C217" s="220" t="s">
        <v>238</v>
      </c>
      <c r="D217" s="162"/>
      <c r="E217" s="222"/>
      <c r="F217" s="157">
        <f>IFERROR((G217/$G$218),"")</f>
        <v>0.36193385573608833</v>
      </c>
      <c r="G217" s="195">
        <f>SUM(G211:G216)</f>
        <v>321983.87</v>
      </c>
      <c r="H217" s="195">
        <f>SUM(H211:H216)</f>
        <v>321983.87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1779241.5049999999</v>
      </c>
      <c r="F218" s="184"/>
      <c r="G218" s="75">
        <f>(G26+G31+G39+G47+G54+G61+G77+G89+G104+G119+G133+G141+G147+G152+G155+G163+G171+G180+G186+G191+G174+G196+G209+G217)</f>
        <v>889620.755</v>
      </c>
      <c r="H218" s="75">
        <f>(H26+H31+H39+H47+H54+H61+H77+H89+H104+H119+H133+H141+H147+H152+H155+H163+H171+H180+H186+H191+H174+H196+H209+H217)</f>
        <v>889620.75</v>
      </c>
      <c r="I218" s="75">
        <f>(I26+I31+I39+I47+I54+I61+I77+I89+I104+I119+I133+I141+I147+I152+I155+I163+I171+I180+I186+I191+I174+I196+I209+I217)</f>
        <v>0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21">
        <f>IFERROR((F219/$E$225),"")</f>
        <v>2.8101863341478883E-8</v>
      </c>
      <c r="C219" s="36" t="s">
        <v>177</v>
      </c>
      <c r="D219" s="14"/>
      <c r="E219" s="81"/>
      <c r="F219" s="186">
        <f>IFERROR((G219/$G$218),"")</f>
        <v>5.9689378537487028E-2</v>
      </c>
      <c r="G219" s="286">
        <f>106201.82/2</f>
        <v>53100.91</v>
      </c>
      <c r="H219" s="312">
        <f>106201.82/2</f>
        <v>53100.91</v>
      </c>
      <c r="I219" s="313"/>
      <c r="J219" s="313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>
        <f t="shared" ref="B220:B223" si="46">IFERROR((F220/$E$225),"")</f>
        <v>1.9671303280602757E-8</v>
      </c>
      <c r="C220" s="37" t="s">
        <v>178</v>
      </c>
      <c r="D220" s="38"/>
      <c r="E220" s="82"/>
      <c r="F220" s="186">
        <f t="shared" ref="F220:F223" si="47">IFERROR((G220/$G$218),"")</f>
        <v>4.1782562728091929E-2</v>
      </c>
      <c r="G220" s="286">
        <f>74341.27/2</f>
        <v>37170.635000000002</v>
      </c>
      <c r="H220" s="312">
        <f>74341.27/2</f>
        <v>37170.635000000002</v>
      </c>
      <c r="I220" s="313"/>
      <c r="J220" s="313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>
        <f t="shared" si="46"/>
        <v>7.8685218414573317E-9</v>
      </c>
      <c r="C221" s="39" t="s">
        <v>179</v>
      </c>
      <c r="D221" s="38"/>
      <c r="E221" s="83"/>
      <c r="F221" s="186">
        <f t="shared" si="47"/>
        <v>1.6713026215311264E-2</v>
      </c>
      <c r="G221" s="277">
        <f>29736.51/2</f>
        <v>14868.254999999999</v>
      </c>
      <c r="H221" s="314">
        <f>29736.51/2</f>
        <v>14868.254999999999</v>
      </c>
      <c r="I221" s="315"/>
      <c r="J221" s="315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>
        <f t="shared" si="46"/>
        <v>6.182409829282108E-9</v>
      </c>
      <c r="C222" s="41" t="s">
        <v>180</v>
      </c>
      <c r="D222" s="38"/>
      <c r="E222" s="83"/>
      <c r="F222" s="186">
        <f t="shared" si="47"/>
        <v>1.3131663053432246E-2</v>
      </c>
      <c r="G222" s="277">
        <f>23364.4/2</f>
        <v>11682.2</v>
      </c>
      <c r="H222" s="314">
        <f>23364.4/2</f>
        <v>11682.2</v>
      </c>
      <c r="I222" s="315"/>
      <c r="J222" s="315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>
        <f t="shared" si="46"/>
        <v>2.9411408899897549E-8</v>
      </c>
      <c r="C223" s="43" t="s">
        <v>181</v>
      </c>
      <c r="D223" s="38"/>
      <c r="E223" s="84"/>
      <c r="F223" s="186">
        <f t="shared" si="47"/>
        <v>6.2470900872810688E-2</v>
      </c>
      <c r="G223" s="283">
        <f>111150.82/2</f>
        <v>55575.41</v>
      </c>
      <c r="H223" s="316">
        <f>111150.82/2</f>
        <v>55575.41</v>
      </c>
      <c r="I223" s="317"/>
      <c r="J223" s="317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2124036.3250000002</v>
      </c>
      <c r="F224" s="185"/>
      <c r="G224" s="45">
        <f>SUM(G218:G223)</f>
        <v>1062018.165</v>
      </c>
      <c r="H224" s="45">
        <f>SUM(H218:H223)</f>
        <v>1062018.1599999999</v>
      </c>
      <c r="I224" s="45">
        <f>SUM(I218:I223)</f>
        <v>0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0.4" thickBot="1">
      <c r="A225" s="190"/>
      <c r="B225" s="322">
        <f>IFERROR((B26+B31+B39+B47+B54+B61+B77+B89+B104+B119+B133+B141+B147+B152+B155+B163+B171+B174+B180+B186+B191+B196+B209+B217+B219+B220+B221+B222+B223),"")</f>
        <v>0.83767008965231859</v>
      </c>
      <c r="C225" s="67" t="s">
        <v>194</v>
      </c>
      <c r="D225" s="66"/>
      <c r="E225" s="338">
        <f>SUM(G224:J224)</f>
        <v>2124036.3250000002</v>
      </c>
      <c r="F225" s="339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326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headings="1"/>
  <pageMargins left="0.25333" right="0.25" top="0.82" bottom="0.53" header="0.42" footer="0"/>
  <pageSetup scale="73" fitToHeight="0" orientation="portrait" r:id="rId1"/>
  <headerFooter alignWithMargins="0">
    <oddHeader>&amp;C&amp;"Arial,Bold"&amp;14Schedule of Values&amp;R8/15/2018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0" ma:contentTypeDescription="Create a new document." ma:contentTypeScope="" ma:versionID="0b6651140df382bc14bc51ad49835e64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076df3f3775bdb40af0e92a172f808b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F2337-F350-40D3-9A1C-A5B927D2A095}"/>
</file>

<file path=customXml/itemProps2.xml><?xml version="1.0" encoding="utf-8"?>
<ds:datastoreItem xmlns:ds="http://schemas.openxmlformats.org/officeDocument/2006/customXml" ds:itemID="{6D6DF509-961D-4DC6-ACE4-F2BC63D015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0EC3D-6467-40B0-B544-37E39C2A600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1a5325a-d915-409f-8cfc-75663bb21e54"/>
    <ds:schemaRef ds:uri="http://schemas.microsoft.com/office/infopath/2007/PartnerControls"/>
    <ds:schemaRef ds:uri="http://purl.org/dc/terms/"/>
    <ds:schemaRef ds:uri="4890fe0a-2c4a-4106-8a90-cdc7d9cc6b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</vt:lpstr>
      <vt:lpstr>SFB!Print_Area</vt:lpstr>
      <vt:lpstr>SFB!Print_Titles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Jeremy Keck</cp:lastModifiedBy>
  <cp:lastPrinted>2018-09-25T23:30:10Z</cp:lastPrinted>
  <dcterms:created xsi:type="dcterms:W3CDTF">2006-08-31T18:48:44Z</dcterms:created>
  <dcterms:modified xsi:type="dcterms:W3CDTF">2018-09-25T23:31:10Z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